
<file path=[Content_Types].xml><?xml version="1.0" encoding="utf-8"?>
<Types xmlns="http://schemas.openxmlformats.org/package/2006/content-types">
  <Default Extension="bin" ContentType="application/vnd.openxmlformats-officedocument.spreadsheetml.printerSettings"/>
  <Default Extension="gif" ContentType="image/gi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comments1.xml" ContentType="application/vnd.openxmlformats-officedocument.spreadsheetml.comments+xml"/>
  <Override PartName="/xl/drawings/drawing3.xml" ContentType="application/vnd.openxmlformats-officedocument.drawing+xml"/>
  <Override PartName="/xl/tables/table2.xml" ContentType="application/vnd.openxmlformats-officedocument.spreadsheetml.table+xml"/>
  <Override PartName="/xl/comments2.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tables/table3.xml" ContentType="application/vnd.openxmlformats-officedocument.spreadsheetml.table+xml"/>
  <Override PartName="/xl/comments3.xml" ContentType="application/vnd.openxmlformats-officedocument.spreadsheetml.comments+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xml"/>
  <Override PartName="/xl/tables/table4.xml" ContentType="application/vnd.openxmlformats-officedocument.spreadsheetml.table+xml"/>
  <Override PartName="/xl/comments4.xml" ContentType="application/vnd.openxmlformats-officedocument.spreadsheetml.comments+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6.xml" ContentType="application/vnd.openxmlformats-officedocument.drawing+xml"/>
  <Override PartName="/xl/tables/table5.xml" ContentType="application/vnd.openxmlformats-officedocument.spreadsheetml.table+xml"/>
  <Override PartName="/xl/comments5.xml" ContentType="application/vnd.openxmlformats-officedocument.spreadsheetml.comments+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7.xml" ContentType="application/vnd.openxmlformats-officedocument.drawing+xml"/>
  <Override PartName="/xl/tables/table6.xml" ContentType="application/vnd.openxmlformats-officedocument.spreadsheetml.table+xml"/>
  <Override PartName="/xl/comments6.xml" ContentType="application/vnd.openxmlformats-officedocument.spreadsheetml.comments+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tables/table7.xml" ContentType="application/vnd.openxmlformats-officedocument.spreadsheetml.table+xml"/>
  <Override PartName="/xl/comments7.xml" ContentType="application/vnd.openxmlformats-officedocument.spreadsheetml.comments+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09"/>
  <workbookPr codeName="ThisWorkbook"/>
  <mc:AlternateContent xmlns:mc="http://schemas.openxmlformats.org/markup-compatibility/2006">
    <mc:Choice Requires="x15">
      <x15ac:absPath xmlns:x15ac="http://schemas.microsoft.com/office/spreadsheetml/2010/11/ac" url="https://recticel.sharepoint.com/teams/P_TIP_GRP-TDWorkspace/Shared Documents/General/TID10DT110EN_Trimoterm FTV - Cutting List/Verzija 1_1/"/>
    </mc:Choice>
  </mc:AlternateContent>
  <xr:revisionPtr revIDLastSave="0" documentId="8_{0BE64B2D-1509-41B3-9DF8-F509DDD9E682}" xr6:coauthVersionLast="47" xr6:coauthVersionMax="47" xr10:uidLastSave="{00000000-0000-0000-0000-000000000000}"/>
  <bookViews>
    <workbookView xWindow="-120" yWindow="-120" windowWidth="29040" windowHeight="15840" tabRatio="831" xr2:uid="{544507FD-567E-4511-A1C4-CC0CFF67ADF1}"/>
  </bookViews>
  <sheets>
    <sheet name="Instructions" sheetId="1" r:id="rId1"/>
    <sheet name="FTV Panel" sheetId="2" r:id="rId2"/>
    <sheet name="FTV sharp L corner (trans)" sheetId="4" r:id="rId3"/>
    <sheet name="FTV sharp U corner (trans)" sheetId="5" r:id="rId4"/>
    <sheet name="FTV L corner (longi)_Cut" sheetId="6" r:id="rId5"/>
    <sheet name="FTV L corner (longi)_Full" sheetId="10" r:id="rId6"/>
    <sheet name="FTV round L corner (longi)" sheetId="7" r:id="rId7"/>
    <sheet name="FTV round U corner (longi)" sheetId="8" r:id="rId8"/>
    <sheet name="Updates" sheetId="9" state="hidden" r:id="rId9"/>
  </sheets>
  <definedNames>
    <definedName name="_xlnm._FilterDatabase" localSheetId="4" hidden="1">'FTV L corner (longi)_Cut'!$A$23:$V$27</definedName>
    <definedName name="_xlnm._FilterDatabase" localSheetId="5" hidden="1">'FTV L corner (longi)_Full'!$A$23:$V$27</definedName>
    <definedName name="_xlnm._FilterDatabase" localSheetId="1" hidden="1">'FTV Panel'!$A$23:$R$25</definedName>
    <definedName name="_xlnm._FilterDatabase" localSheetId="6" hidden="1">'FTV round L corner (longi)'!$A$23:$V$26</definedName>
    <definedName name="_xlnm._FilterDatabase" localSheetId="7" hidden="1">'FTV round U corner (longi)'!$A$23:$X$27</definedName>
    <definedName name="_xlnm._FilterDatabase" localSheetId="2" hidden="1">'FTV sharp L corner (trans)'!$A$23:$U$27</definedName>
    <definedName name="_xlnm._FilterDatabase" localSheetId="3" hidden="1">'FTV sharp U corner (trans)'!$A$23:$W$33</definedName>
    <definedName name="_xlnm.Print_Area" localSheetId="4">'FTV L corner (longi)_Cut'!$A$1:$V$35</definedName>
    <definedName name="_xlnm.Print_Area" localSheetId="5">'FTV L corner (longi)_Full'!$A$1:$V$35</definedName>
    <definedName name="_xlnm.Print_Area" localSheetId="1">'FTV Panel'!$A$1:$R$36</definedName>
    <definedName name="_xlnm.Print_Area" localSheetId="6">'FTV round L corner (longi)'!$A$1:$V$35</definedName>
    <definedName name="_xlnm.Print_Area" localSheetId="7">'FTV round U corner (longi)'!$A$1:$X$35</definedName>
    <definedName name="_xlnm.Print_Area" localSheetId="2">'FTV sharp L corner (trans)'!$A$1:$U$35</definedName>
    <definedName name="_xlnm.Print_Area" localSheetId="3">'FTV sharp U corner (trans)'!$A$1:$W$35</definedName>
    <definedName name="_xlnm.Print_Titles" localSheetId="1">'FTV Panel'!$21:$23</definedName>
    <definedName name="_xlnm.Print_Titles" localSheetId="2">'FTV sharp L corner (trans)'!$21:$23</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4" i="10" l="1"/>
  <c r="E67" i="10" l="1"/>
  <c r="D66" i="10"/>
  <c r="D71" i="10" s="1"/>
  <c r="C66" i="10"/>
  <c r="C70" i="10" s="1"/>
  <c r="E65" i="10"/>
  <c r="V33" i="10"/>
  <c r="F33" i="10"/>
  <c r="V32" i="10"/>
  <c r="F32" i="10"/>
  <c r="V31" i="10"/>
  <c r="F31" i="10"/>
  <c r="V30" i="10"/>
  <c r="F30" i="10"/>
  <c r="V29" i="10"/>
  <c r="F29" i="10"/>
  <c r="V28" i="10"/>
  <c r="F28" i="10"/>
  <c r="V27" i="10"/>
  <c r="F27" i="10"/>
  <c r="V26" i="10"/>
  <c r="F26" i="10"/>
  <c r="V25" i="10"/>
  <c r="F25" i="10"/>
  <c r="V24" i="10"/>
  <c r="B17" i="10"/>
  <c r="B14" i="10"/>
  <c r="B13" i="10"/>
  <c r="B12" i="10"/>
  <c r="B9" i="10"/>
  <c r="B8" i="10"/>
  <c r="B7" i="10"/>
  <c r="B6" i="10"/>
  <c r="B5" i="10"/>
  <c r="D3" i="10" a="1"/>
  <c r="D3" i="10" s="1"/>
  <c r="F27" i="6"/>
  <c r="F24" i="6"/>
  <c r="G26" i="8"/>
  <c r="X26" i="8"/>
  <c r="D3" i="8" a="1"/>
  <c r="D3" i="8" s="1"/>
  <c r="D3" i="7" a="1"/>
  <c r="D3" i="7" s="1"/>
  <c r="D3" i="6" a="1"/>
  <c r="D3" i="6" s="1"/>
  <c r="D3" i="5" a="1"/>
  <c r="D3" i="5" s="1"/>
  <c r="D3" i="4" a="1"/>
  <c r="D3" i="4" s="1"/>
  <c r="D3" i="2" a="1"/>
  <c r="D3" i="2" s="1"/>
  <c r="D3" i="1" a="1"/>
  <c r="D3" i="1" s="1"/>
  <c r="B13" i="8"/>
  <c r="B14" i="8"/>
  <c r="B17" i="8"/>
  <c r="B12" i="8"/>
  <c r="B6" i="8"/>
  <c r="B7" i="8"/>
  <c r="B8" i="8"/>
  <c r="B9" i="8"/>
  <c r="B5" i="8"/>
  <c r="B13" i="5"/>
  <c r="B14" i="5"/>
  <c r="B17" i="5"/>
  <c r="B12" i="5"/>
  <c r="B6" i="5"/>
  <c r="B7" i="5"/>
  <c r="B8" i="5"/>
  <c r="B9" i="5"/>
  <c r="B5" i="5"/>
  <c r="B13" i="6"/>
  <c r="B14" i="6"/>
  <c r="B17" i="6"/>
  <c r="B12" i="6"/>
  <c r="B6" i="6"/>
  <c r="B7" i="6"/>
  <c r="B8" i="6"/>
  <c r="B9" i="6"/>
  <c r="B5" i="6"/>
  <c r="B13" i="7"/>
  <c r="B14" i="7"/>
  <c r="B17" i="7"/>
  <c r="B12" i="7"/>
  <c r="B6" i="7"/>
  <c r="B7" i="7"/>
  <c r="B8" i="7"/>
  <c r="B9" i="7"/>
  <c r="B5" i="7"/>
  <c r="B17" i="4"/>
  <c r="B13" i="4"/>
  <c r="B14" i="4"/>
  <c r="B12" i="4"/>
  <c r="B6" i="4"/>
  <c r="B7" i="4"/>
  <c r="B8" i="4"/>
  <c r="B9" i="4"/>
  <c r="B5" i="4"/>
  <c r="G24" i="8"/>
  <c r="E66" i="10" l="1"/>
  <c r="D67" i="10"/>
  <c r="D70" i="10" s="1"/>
  <c r="E70" i="10" s="1"/>
  <c r="V34" i="10"/>
  <c r="C67" i="10"/>
  <c r="C71" i="10" s="1"/>
  <c r="E71" i="10" s="1"/>
  <c r="F27" i="7"/>
  <c r="V27" i="7"/>
  <c r="R35" i="2"/>
  <c r="R28" i="2"/>
  <c r="E67" i="6"/>
  <c r="R25" i="2"/>
  <c r="R26" i="2"/>
  <c r="R27" i="2"/>
  <c r="R29" i="2"/>
  <c r="R30" i="2"/>
  <c r="R31" i="2"/>
  <c r="F25" i="6"/>
  <c r="F26" i="6"/>
  <c r="G25" i="4"/>
  <c r="G26" i="4"/>
  <c r="F28" i="7"/>
  <c r="F28" i="6"/>
  <c r="G28" i="8"/>
  <c r="F29" i="6"/>
  <c r="F30" i="6"/>
  <c r="X28" i="8"/>
  <c r="X29" i="8"/>
  <c r="X30" i="8"/>
  <c r="X31" i="8"/>
  <c r="X32" i="8"/>
  <c r="G29" i="8"/>
  <c r="G30" i="8"/>
  <c r="G31" i="8"/>
  <c r="G32" i="8"/>
  <c r="X33" i="8"/>
  <c r="G33" i="8"/>
  <c r="V28" i="7"/>
  <c r="V29" i="7"/>
  <c r="V30" i="7"/>
  <c r="V31" i="7"/>
  <c r="V32" i="7"/>
  <c r="F29" i="7"/>
  <c r="F30" i="7"/>
  <c r="F31" i="7"/>
  <c r="F32" i="7"/>
  <c r="V33" i="7"/>
  <c r="F33" i="7"/>
  <c r="V28" i="6"/>
  <c r="V29" i="6"/>
  <c r="V30" i="6"/>
  <c r="V31" i="6"/>
  <c r="V32" i="6"/>
  <c r="I27" i="5"/>
  <c r="W27" i="5" s="1"/>
  <c r="I28" i="5"/>
  <c r="W28" i="5" s="1"/>
  <c r="I29" i="5"/>
  <c r="W29" i="5" s="1"/>
  <c r="I30" i="5"/>
  <c r="W30" i="5" s="1"/>
  <c r="I31" i="5"/>
  <c r="W31" i="5" s="1"/>
  <c r="I32" i="5"/>
  <c r="W32" i="5" s="1"/>
  <c r="G27" i="4"/>
  <c r="G28" i="4"/>
  <c r="U28" i="4" s="1"/>
  <c r="G29" i="4"/>
  <c r="U29" i="4" s="1"/>
  <c r="G30" i="4"/>
  <c r="U30" i="4" s="1"/>
  <c r="G31" i="4"/>
  <c r="U31" i="4" s="1"/>
  <c r="G32" i="4"/>
  <c r="U32" i="4" s="1"/>
  <c r="F31" i="6"/>
  <c r="F32" i="6"/>
  <c r="V33" i="6"/>
  <c r="F33" i="6"/>
  <c r="I26" i="5"/>
  <c r="G33" i="4"/>
  <c r="U33" i="4" s="1"/>
  <c r="R34" i="2"/>
  <c r="R24" i="2"/>
  <c r="R32" i="2"/>
  <c r="R33" i="2"/>
  <c r="F67" i="8"/>
  <c r="E68" i="7"/>
  <c r="E66" i="8"/>
  <c r="D66" i="8"/>
  <c r="C66" i="8"/>
  <c r="F65" i="8"/>
  <c r="G25" i="8"/>
  <c r="G27" i="8"/>
  <c r="X27" i="8"/>
  <c r="X25" i="8"/>
  <c r="X24" i="8"/>
  <c r="D67" i="7"/>
  <c r="D72" i="7" s="1"/>
  <c r="C67" i="7"/>
  <c r="C71" i="7" s="1"/>
  <c r="E66" i="7"/>
  <c r="V26" i="7"/>
  <c r="F26" i="7"/>
  <c r="V25" i="7"/>
  <c r="F25" i="7"/>
  <c r="V24" i="7"/>
  <c r="F24" i="7"/>
  <c r="X34" i="8" l="1"/>
  <c r="V34" i="7"/>
  <c r="D73" i="7"/>
  <c r="D68" i="7"/>
  <c r="D71" i="7" s="1"/>
  <c r="E71" i="7" s="1"/>
  <c r="F66" i="8"/>
  <c r="D67" i="8"/>
  <c r="C67" i="8"/>
  <c r="E67" i="8"/>
  <c r="E67" i="7"/>
  <c r="C68" i="7"/>
  <c r="C72" i="7" s="1"/>
  <c r="E72" i="7" s="1"/>
  <c r="C73" i="7"/>
  <c r="C70" i="7"/>
  <c r="D70" i="7"/>
  <c r="G24" i="4"/>
  <c r="U24" i="4" s="1"/>
  <c r="U34" i="4" s="1"/>
  <c r="C66" i="6"/>
  <c r="C70" i="6" s="1"/>
  <c r="V27" i="6"/>
  <c r="V26" i="6"/>
  <c r="V25" i="6"/>
  <c r="V24" i="6"/>
  <c r="V34" i="6" s="1"/>
  <c r="D66" i="6"/>
  <c r="D69" i="6" s="1"/>
  <c r="E65" i="6"/>
  <c r="E67" i="4"/>
  <c r="E68" i="4"/>
  <c r="C72" i="4"/>
  <c r="D72" i="4" s="1"/>
  <c r="E72" i="4" s="1"/>
  <c r="C71" i="4"/>
  <c r="D71" i="4" s="1"/>
  <c r="E71" i="4" s="1"/>
  <c r="D66" i="4"/>
  <c r="D74" i="4" s="1"/>
  <c r="C66" i="4"/>
  <c r="C74" i="4" s="1"/>
  <c r="F67" i="5"/>
  <c r="F65" i="5"/>
  <c r="I25" i="5"/>
  <c r="W25" i="5" s="1"/>
  <c r="W26" i="5"/>
  <c r="I33" i="5"/>
  <c r="W33" i="5" s="1"/>
  <c r="I24" i="5"/>
  <c r="W24" i="5" s="1"/>
  <c r="W34" i="5" s="1"/>
  <c r="D66" i="5"/>
  <c r="E66" i="5"/>
  <c r="C66" i="5"/>
  <c r="U27" i="4"/>
  <c r="U26" i="4"/>
  <c r="U25" i="4"/>
  <c r="E65" i="4"/>
  <c r="E73" i="7" l="1"/>
  <c r="E70" i="7"/>
  <c r="D67" i="6"/>
  <c r="D70" i="6" s="1"/>
  <c r="E70" i="6" s="1"/>
  <c r="C67" i="6"/>
  <c r="C71" i="6" s="1"/>
  <c r="C72" i="6"/>
  <c r="D71" i="6"/>
  <c r="C69" i="6"/>
  <c r="E69" i="6" s="1"/>
  <c r="D72" i="6"/>
  <c r="E66" i="6"/>
  <c r="F66" i="5"/>
  <c r="E66" i="4"/>
  <c r="C69" i="4"/>
  <c r="D69" i="4"/>
  <c r="C70" i="4"/>
  <c r="D70" i="4" s="1"/>
  <c r="C73" i="4" s="1"/>
  <c r="D73" i="4"/>
  <c r="E74" i="4"/>
  <c r="E69" i="4" l="1"/>
  <c r="E72" i="6"/>
  <c r="E71" i="6"/>
  <c r="E73" i="4"/>
  <c r="E70"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Šantavec Miha</author>
  </authors>
  <commentList>
    <comment ref="D23" authorId="0" shapeId="0" xr:uid="{92304CB0-2225-4395-8B71-C95F52566596}">
      <text>
        <r>
          <rPr>
            <b/>
            <sz val="9"/>
            <color indexed="81"/>
            <rFont val="Tahoma"/>
            <family val="2"/>
            <charset val="238"/>
          </rPr>
          <t>Length L [mm]:</t>
        </r>
        <r>
          <rPr>
            <sz val="9"/>
            <color indexed="81"/>
            <rFont val="Tahoma"/>
            <family val="2"/>
            <charset val="238"/>
          </rPr>
          <t xml:space="preserve">
Lmin = 2000 mm
Lmax = 14000 mm
Note: cutting below 2000 mm subject to additional charge</t>
        </r>
      </text>
    </comment>
    <comment ref="E23" authorId="0" shapeId="0" xr:uid="{D781CA3D-7F3A-453A-8252-EF794F8CD9E9}">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F23" authorId="0" shapeId="0" xr:uid="{1AD0E1BA-EEF8-4817-BC0F-73BD8EC39F5D}">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G23" authorId="0" shapeId="0" xr:uid="{D99573E9-5E0F-451A-9C02-20B24338D355}">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H23" authorId="0" shapeId="0" xr:uid="{19043503-5472-4691-ACE4-1DBF6A5A9DF2}">
      <text>
        <r>
          <rPr>
            <b/>
            <sz val="9"/>
            <color indexed="81"/>
            <rFont val="Tahoma"/>
            <family val="2"/>
            <charset val="238"/>
          </rPr>
          <t xml:space="preserve">Core type:
</t>
        </r>
        <r>
          <rPr>
            <sz val="9"/>
            <color indexed="81"/>
            <rFont val="Tahoma"/>
            <family val="2"/>
            <charset val="238"/>
          </rPr>
          <t>Power T
Power S
Perform R
Perform C</t>
        </r>
      </text>
    </comment>
    <comment ref="I23" authorId="0" shapeId="0" xr:uid="{9099D3A6-2A9F-4351-81F0-6CB62051600F}">
      <text>
        <r>
          <rPr>
            <b/>
            <sz val="9"/>
            <color indexed="81"/>
            <rFont val="Tahoma"/>
            <family val="2"/>
            <charset val="238"/>
          </rPr>
          <t xml:space="preserve">Steel sheet thickness:
</t>
        </r>
        <r>
          <rPr>
            <sz val="9"/>
            <color indexed="81"/>
            <rFont val="Tahoma"/>
            <family val="2"/>
            <charset val="238"/>
          </rPr>
          <t>0,45
0,50
0,55
0,60
0,63
0,65
0,675
0,70
0,75
0,80</t>
        </r>
      </text>
    </comment>
    <comment ref="J23" authorId="0" shapeId="0" xr:uid="{33191542-2250-4C3E-8660-A35F3CD7E758}">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L23" authorId="0" shapeId="0" xr:uid="{202D21F3-690D-4792-9850-1A5D5CD94134}">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M23" authorId="0" shapeId="0" xr:uid="{C6EC1A3A-273B-4C7B-9B58-760027022F41}">
      <text>
        <r>
          <rPr>
            <b/>
            <sz val="9"/>
            <color indexed="81"/>
            <rFont val="Tahoma"/>
            <family val="2"/>
            <charset val="238"/>
          </rPr>
          <t xml:space="preserve">Steel sheet thickness:
</t>
        </r>
        <r>
          <rPr>
            <sz val="9"/>
            <color indexed="81"/>
            <rFont val="Tahoma"/>
            <family val="2"/>
            <charset val="238"/>
          </rPr>
          <t>0,45
0,50
0,55
0,60
0,63
0,65
0,675
0,70
0,75
0,80</t>
        </r>
      </text>
    </comment>
    <comment ref="N23" authorId="0" shapeId="0" xr:uid="{FE5F0FB1-5D7F-48C5-8B27-EEC024D29163}">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P23" authorId="0" shapeId="0" xr:uid="{2C18EA3A-5A6C-425D-AFDF-AAE2BD0103FF}">
      <text>
        <r>
          <rPr>
            <b/>
            <sz val="9"/>
            <color indexed="81"/>
            <rFont val="Tahoma"/>
            <family val="2"/>
            <charset val="238"/>
          </rPr>
          <t xml:space="preserve">Profile type side B (internal):
</t>
        </r>
        <r>
          <rPr>
            <sz val="9"/>
            <color indexed="81"/>
            <rFont val="Tahoma"/>
            <family val="2"/>
            <charset val="238"/>
          </rPr>
          <t>S
V
V2
G
M2</t>
        </r>
      </text>
    </comment>
    <comment ref="R23" authorId="0" shapeId="0" xr:uid="{ABCC077A-C9B4-41DD-A835-88987535C82F}">
      <text>
        <r>
          <rPr>
            <b/>
            <sz val="9"/>
            <color indexed="81"/>
            <rFont val="Tahoma"/>
            <family val="2"/>
            <charset val="238"/>
          </rPr>
          <t>Automatically calculated</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F830C611-E389-4D20-834F-141775DBAD0D}">
      <text>
        <r>
          <rPr>
            <b/>
            <sz val="9"/>
            <color indexed="81"/>
            <rFont val="Tahoma"/>
            <family val="2"/>
            <charset val="238"/>
          </rPr>
          <t xml:space="preserve">Automatic fill
</t>
        </r>
        <r>
          <rPr>
            <sz val="9"/>
            <color indexed="81"/>
            <rFont val="Tahoma"/>
            <family val="2"/>
            <charset val="238"/>
          </rPr>
          <t>Insert data in excell sheet "FTV Panel"</t>
        </r>
      </text>
    </comment>
    <comment ref="D23" authorId="1" shapeId="0" xr:uid="{AAC34CBE-699C-449E-B8BB-5B6147F5BBE4}">
      <text>
        <r>
          <rPr>
            <b/>
            <sz val="9"/>
            <color indexed="81"/>
            <rFont val="Tahoma"/>
            <family val="2"/>
            <charset val="238"/>
          </rPr>
          <t xml:space="preserve">Dimension A [mm]:
</t>
        </r>
        <r>
          <rPr>
            <sz val="9"/>
            <color indexed="81"/>
            <rFont val="Tahoma"/>
            <family val="2"/>
            <charset val="238"/>
          </rPr>
          <t>Amin =T+150 mm
Amax = 1000 mm if Bmax &lt;= 2000 mm
Amax = 2000 mm if Bmax &lt;= 1000 mm
Example Lmax = (A+B)max = 1000+2000 mm or 2000+1000 mm</t>
        </r>
      </text>
    </comment>
    <comment ref="E23" authorId="1" shapeId="0" xr:uid="{537EF7BB-7DBA-45C7-9047-CB4913683B97}">
      <text>
        <r>
          <rPr>
            <b/>
            <sz val="9"/>
            <color indexed="81"/>
            <rFont val="Tahoma"/>
            <family val="2"/>
            <charset val="238"/>
          </rPr>
          <t xml:space="preserve">Dimension B [mm]:
</t>
        </r>
        <r>
          <rPr>
            <sz val="9"/>
            <color indexed="81"/>
            <rFont val="Tahoma"/>
            <family val="2"/>
            <charset val="238"/>
          </rPr>
          <t>Bmin =T+150 mm
Bmax = 1000 mm if Bmax &lt;= 2000 mm
Bmax = 2000 mm if Bmax &lt;= 1000 mm
Example Lmax = (A+B)max = 1000+2000 mm or 2000+1000 mm</t>
        </r>
      </text>
    </comment>
    <comment ref="F23" authorId="1" shapeId="0" xr:uid="{A2B44F23-F46E-47FE-9533-BE8348737EFE}">
      <text>
        <r>
          <rPr>
            <b/>
            <sz val="9"/>
            <color indexed="81"/>
            <rFont val="Tahoma"/>
            <family val="2"/>
            <charset val="238"/>
          </rPr>
          <t xml:space="preserve">Angle [°]:
</t>
        </r>
        <r>
          <rPr>
            <sz val="9"/>
            <color indexed="81"/>
            <rFont val="Tahoma"/>
            <family val="2"/>
            <charset val="238"/>
          </rPr>
          <t>Bending angle: 75° to 175°</t>
        </r>
      </text>
    </comment>
    <comment ref="G23" authorId="1" shapeId="0" xr:uid="{F1E26DF3-52A3-42A5-BE4D-904F3DA8AD0C}">
      <text>
        <r>
          <rPr>
            <b/>
            <sz val="9"/>
            <color indexed="81"/>
            <rFont val="Tahoma"/>
            <family val="2"/>
            <charset val="238"/>
          </rPr>
          <t>Dimension L=A+B [mm]:</t>
        </r>
        <r>
          <rPr>
            <sz val="9"/>
            <color indexed="81"/>
            <rFont val="Tahoma"/>
            <family val="2"/>
            <charset val="238"/>
          </rPr>
          <t xml:space="preserve">
Lmin = 2×(T+150) mm
Lmax = 3000 mm
Example Lmax = (A+B)max = 1000+2000 mm or 2000+1000 mm</t>
        </r>
      </text>
    </comment>
    <comment ref="H23" authorId="1" shapeId="0" xr:uid="{F10EC2C3-D3AA-4EA4-8981-24001C960E83}">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I23" authorId="1" shapeId="0" xr:uid="{02BB8C26-94BD-4032-9C0E-841E4C611E8B}">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J23" authorId="1" shapeId="0" xr:uid="{1653A08F-E36E-4A94-A969-637D1B78C875}">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K23" authorId="1" shapeId="0" xr:uid="{CF610866-4BC4-4B35-8DA6-8ED4B3B0CC34}">
      <text>
        <r>
          <rPr>
            <b/>
            <sz val="9"/>
            <color indexed="81"/>
            <rFont val="Tahoma"/>
            <family val="2"/>
            <charset val="238"/>
          </rPr>
          <t xml:space="preserve">Core type:
</t>
        </r>
        <r>
          <rPr>
            <sz val="9"/>
            <color indexed="81"/>
            <rFont val="Tahoma"/>
            <family val="2"/>
            <charset val="238"/>
          </rPr>
          <t>Power T
Power S
Perform R
Perform C</t>
        </r>
      </text>
    </comment>
    <comment ref="L23" authorId="1" shapeId="0" xr:uid="{59B02DDC-0190-4B42-896B-D410E868D546}">
      <text>
        <r>
          <rPr>
            <b/>
            <sz val="9"/>
            <color indexed="81"/>
            <rFont val="Tahoma"/>
            <family val="2"/>
            <charset val="238"/>
          </rPr>
          <t xml:space="preserve">Steel sheet thickness:
</t>
        </r>
        <r>
          <rPr>
            <sz val="9"/>
            <color indexed="81"/>
            <rFont val="Tahoma"/>
            <family val="2"/>
            <charset val="238"/>
          </rPr>
          <t>0,45
0,50
0,55
0,60
0,63
0,65
0,675
0,70
0,75
0,80</t>
        </r>
      </text>
    </comment>
    <comment ref="M23" authorId="1" shapeId="0" xr:uid="{E80A5C3F-861B-4294-A873-BF982B3289C5}">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O23" authorId="1" shapeId="0" xr:uid="{F95398DF-87D8-4792-A62A-6D8E90046D47}">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P23" authorId="1" shapeId="0" xr:uid="{BD9ED9B9-E79A-45DF-8FA7-CF7B904D70C7}">
      <text>
        <r>
          <rPr>
            <b/>
            <sz val="9"/>
            <color indexed="81"/>
            <rFont val="Tahoma"/>
            <family val="2"/>
            <charset val="238"/>
          </rPr>
          <t xml:space="preserve">Steel sheet thickness:
</t>
        </r>
        <r>
          <rPr>
            <sz val="9"/>
            <color indexed="81"/>
            <rFont val="Tahoma"/>
            <family val="2"/>
            <charset val="238"/>
          </rPr>
          <t>0,45
0,50
0,55
0,60
0,63
0,65
0,675
0,70
0,75
0,80</t>
        </r>
      </text>
    </comment>
    <comment ref="Q23" authorId="1" shapeId="0" xr:uid="{680A17DE-0008-46C5-AC72-C153E20873BB}">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S23" authorId="1" shapeId="0" xr:uid="{3CEB5635-F318-4B46-B209-7C31A2F78A08}">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3A0BC0D0-EC83-4EE5-B341-026424047F20}">
      <text>
        <r>
          <rPr>
            <b/>
            <sz val="9"/>
            <color indexed="81"/>
            <rFont val="Tahoma"/>
            <family val="2"/>
            <charset val="238"/>
          </rPr>
          <t xml:space="preserve">Automatic fill
</t>
        </r>
        <r>
          <rPr>
            <sz val="9"/>
            <color indexed="81"/>
            <rFont val="Tahoma"/>
            <family val="2"/>
            <charset val="238"/>
          </rPr>
          <t>Insert data in excell sheet "FTV Panel"</t>
        </r>
      </text>
    </comment>
    <comment ref="D23" authorId="1" shapeId="0" xr:uid="{4DEBC1D1-1C24-45E8-99A3-096B5384DD72}">
      <text>
        <r>
          <rPr>
            <b/>
            <sz val="9"/>
            <color indexed="81"/>
            <rFont val="Tahoma"/>
            <family val="2"/>
            <charset val="238"/>
          </rPr>
          <t xml:space="preserve">Dimension A [mm]:
</t>
        </r>
        <r>
          <rPr>
            <sz val="9"/>
            <color indexed="81"/>
            <rFont val="Tahoma"/>
            <family val="2"/>
            <charset val="238"/>
          </rPr>
          <t>Amin = T+150 mm
Amax = 1000 mm</t>
        </r>
      </text>
    </comment>
    <comment ref="E23" authorId="1" shapeId="0" xr:uid="{94F6DE1E-FD75-4461-8D86-2B674843225C}">
      <text>
        <r>
          <rPr>
            <b/>
            <sz val="9"/>
            <color indexed="81"/>
            <rFont val="Tahoma"/>
            <family val="2"/>
            <charset val="238"/>
          </rPr>
          <t xml:space="preserve">Dimension B [mm]:
</t>
        </r>
        <r>
          <rPr>
            <sz val="9"/>
            <color indexed="81"/>
            <rFont val="Tahoma"/>
            <family val="2"/>
            <charset val="238"/>
          </rPr>
          <t>Amin = 2×T+300 mm
Amax = 1000 mm</t>
        </r>
      </text>
    </comment>
    <comment ref="F23" authorId="1" shapeId="0" xr:uid="{0E302532-7312-49AB-B1F1-7DC66215444B}">
      <text>
        <r>
          <rPr>
            <b/>
            <sz val="9"/>
            <color indexed="81"/>
            <rFont val="Tahoma"/>
            <family val="2"/>
            <charset val="238"/>
          </rPr>
          <t xml:space="preserve">Dimension C [mm]:
</t>
        </r>
        <r>
          <rPr>
            <sz val="9"/>
            <color indexed="81"/>
            <rFont val="Tahoma"/>
            <family val="2"/>
            <charset val="238"/>
          </rPr>
          <t>Amin = T+150 mm
Amax = 1000 mm</t>
        </r>
      </text>
    </comment>
    <comment ref="G23" authorId="1" shapeId="0" xr:uid="{3C7FB778-AFE2-4C67-B344-40C0FA2808A3}">
      <text>
        <r>
          <rPr>
            <b/>
            <sz val="9"/>
            <color indexed="81"/>
            <rFont val="Tahoma"/>
            <family val="2"/>
            <charset val="238"/>
          </rPr>
          <t xml:space="preserve">Angle [°]:
</t>
        </r>
        <r>
          <rPr>
            <sz val="9"/>
            <color indexed="81"/>
            <rFont val="Tahoma"/>
            <family val="2"/>
            <charset val="238"/>
          </rPr>
          <t>Bending angle: 90° to 175°</t>
        </r>
      </text>
    </comment>
    <comment ref="H23" authorId="1" shapeId="0" xr:uid="{B7AEF8DD-3C7C-49F4-AB48-998875321FDD}">
      <text>
        <r>
          <rPr>
            <b/>
            <sz val="9"/>
            <color indexed="81"/>
            <rFont val="Tahoma"/>
            <family val="2"/>
            <charset val="238"/>
          </rPr>
          <t xml:space="preserve">Angle [°]:
</t>
        </r>
        <r>
          <rPr>
            <sz val="9"/>
            <color indexed="81"/>
            <rFont val="Tahoma"/>
            <family val="2"/>
            <charset val="238"/>
          </rPr>
          <t>Bending angle: 90° to 175°</t>
        </r>
      </text>
    </comment>
    <comment ref="I23" authorId="1" shapeId="0" xr:uid="{18347D11-20C0-4E79-831D-7E9543EFC147}">
      <text>
        <r>
          <rPr>
            <b/>
            <sz val="9"/>
            <color indexed="81"/>
            <rFont val="Tahoma"/>
            <family val="2"/>
            <charset val="238"/>
          </rPr>
          <t>Length L=A+B+C [mm]:</t>
        </r>
        <r>
          <rPr>
            <sz val="9"/>
            <color indexed="81"/>
            <rFont val="Tahoma"/>
            <family val="2"/>
            <charset val="238"/>
          </rPr>
          <t xml:space="preserve">
Lmin = 4×T+600 mm
Lmax = 3000 mm
Example Lmax = (A+B+C)max = 1000+1000+1000 mm</t>
        </r>
      </text>
    </comment>
    <comment ref="J23" authorId="1" shapeId="0" xr:uid="{EE8080C8-EEE3-46AC-A64A-F83BF9A28EF3}">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K23" authorId="1" shapeId="0" xr:uid="{260777B9-7DDE-433B-8456-1FEBE5A761DB}">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L23" authorId="1" shapeId="0" xr:uid="{979DEBA5-F393-41D2-9079-255082BB9223}">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M23" authorId="1" shapeId="0" xr:uid="{18D5CD34-F8A2-4D2F-AB03-1826582E9B86}">
      <text>
        <r>
          <rPr>
            <b/>
            <sz val="9"/>
            <color indexed="81"/>
            <rFont val="Tahoma"/>
            <family val="2"/>
            <charset val="238"/>
          </rPr>
          <t xml:space="preserve">Core type:
</t>
        </r>
        <r>
          <rPr>
            <sz val="9"/>
            <color indexed="81"/>
            <rFont val="Tahoma"/>
            <family val="2"/>
            <charset val="238"/>
          </rPr>
          <t>Power T
Power S
Perform R
Perform C</t>
        </r>
      </text>
    </comment>
    <comment ref="N23" authorId="1" shapeId="0" xr:uid="{4B235F6F-4B27-4B18-AF26-6A074FF5ACCE}">
      <text>
        <r>
          <rPr>
            <b/>
            <sz val="9"/>
            <color indexed="81"/>
            <rFont val="Tahoma"/>
            <family val="2"/>
            <charset val="238"/>
          </rPr>
          <t xml:space="preserve">Steel sheet thickness:
</t>
        </r>
        <r>
          <rPr>
            <sz val="9"/>
            <color indexed="81"/>
            <rFont val="Tahoma"/>
            <family val="2"/>
            <charset val="238"/>
          </rPr>
          <t>0,45
0,50
0,55
0,60
0,63
0,65
0,675
0,70
0,75
0,80</t>
        </r>
      </text>
    </comment>
    <comment ref="O23" authorId="1" shapeId="0" xr:uid="{5B443912-3ABC-4B3D-90C4-2340F1F581DE}">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Q23" authorId="1" shapeId="0" xr:uid="{6BA1846A-C6CF-43BE-BAE9-E7810AEE841A}">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R23" authorId="1" shapeId="0" xr:uid="{085B3A6C-6AC9-4DD2-854C-4B2B16C2B25F}">
      <text>
        <r>
          <rPr>
            <b/>
            <sz val="9"/>
            <color indexed="81"/>
            <rFont val="Tahoma"/>
            <family val="2"/>
            <charset val="238"/>
          </rPr>
          <t xml:space="preserve">Steel sheet thickness:
</t>
        </r>
        <r>
          <rPr>
            <sz val="9"/>
            <color indexed="81"/>
            <rFont val="Tahoma"/>
            <family val="2"/>
            <charset val="238"/>
          </rPr>
          <t>0,45
0,50
0,55
0,60
0,63
0,65
0,675
0,70
0,75
0,80</t>
        </r>
      </text>
    </comment>
    <comment ref="S23" authorId="1" shapeId="0" xr:uid="{E9131144-933A-4E5D-BFB9-12B305B9D102}">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U23" authorId="1" shapeId="0" xr:uid="{A21AE353-5A6A-49D6-BB33-040A5AB6CB29}">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C60DABC2-B087-4BD7-ACA4-5F77479C53EA}">
      <text>
        <r>
          <rPr>
            <b/>
            <sz val="9"/>
            <color indexed="81"/>
            <rFont val="Tahoma"/>
            <family val="2"/>
            <charset val="238"/>
          </rPr>
          <t xml:space="preserve">Automatic fill
</t>
        </r>
        <r>
          <rPr>
            <sz val="9"/>
            <color indexed="81"/>
            <rFont val="Tahoma"/>
            <family val="2"/>
            <charset val="238"/>
          </rPr>
          <t>Insert data in excell sheet "FTV Panel"</t>
        </r>
      </text>
    </comment>
    <comment ref="D23" authorId="1" shapeId="0" xr:uid="{29045D26-234A-41CE-99C3-C6DF5B27CFA9}">
      <text>
        <r>
          <rPr>
            <b/>
            <sz val="9"/>
            <color indexed="81"/>
            <rFont val="Tahoma"/>
            <family val="2"/>
            <charset val="238"/>
          </rPr>
          <t xml:space="preserve">Dimension A [mm]:
</t>
        </r>
        <r>
          <rPr>
            <sz val="9"/>
            <color indexed="81"/>
            <rFont val="Tahoma"/>
            <family val="2"/>
            <charset val="238"/>
          </rPr>
          <t>Amin =T+150 mm
Amax = M-60-(T+150) mm</t>
        </r>
      </text>
    </comment>
    <comment ref="E23" authorId="1" shapeId="0" xr:uid="{5C1D8D37-ED8A-4712-905D-3EC239A7D02A}">
      <text>
        <r>
          <rPr>
            <b/>
            <sz val="9"/>
            <color indexed="81"/>
            <rFont val="Tahoma"/>
            <family val="2"/>
            <charset val="238"/>
          </rPr>
          <t xml:space="preserve">Dimension B [mm]:
</t>
        </r>
        <r>
          <rPr>
            <sz val="9"/>
            <color indexed="81"/>
            <rFont val="Tahoma"/>
            <family val="2"/>
            <charset val="238"/>
          </rPr>
          <t>Bmin =T+150 mm
Bmax = M-60-(T+150) mm</t>
        </r>
      </text>
    </comment>
    <comment ref="F23" authorId="1" shapeId="0" xr:uid="{60A5D798-9A59-4B61-B53A-4A2542DC1407}">
      <text>
        <r>
          <rPr>
            <b/>
            <sz val="9"/>
            <color indexed="81"/>
            <rFont val="Tahoma"/>
            <family val="2"/>
            <charset val="238"/>
          </rPr>
          <t xml:space="preserve">Dimension (A+B):
</t>
        </r>
        <r>
          <rPr>
            <sz val="9"/>
            <color indexed="81"/>
            <rFont val="Tahoma"/>
            <family val="2"/>
            <charset val="238"/>
          </rPr>
          <t>(A+B)min = 2×(T+150) mm
(A+B)max = M - 60 mm</t>
        </r>
      </text>
    </comment>
    <comment ref="G23" authorId="1" shapeId="0" xr:uid="{44A57A2B-C962-4B75-8541-5D6285AD5FDD}">
      <text>
        <r>
          <rPr>
            <b/>
            <sz val="9"/>
            <color indexed="81"/>
            <rFont val="Tahoma"/>
            <family val="2"/>
            <charset val="238"/>
          </rPr>
          <t xml:space="preserve">Angle [°]:
</t>
        </r>
        <r>
          <rPr>
            <sz val="9"/>
            <color indexed="81"/>
            <rFont val="Tahoma"/>
            <family val="2"/>
            <charset val="238"/>
          </rPr>
          <t>Bending angle: 80° to 175°</t>
        </r>
      </text>
    </comment>
    <comment ref="H23" authorId="1" shapeId="0" xr:uid="{A53F4F26-036A-43B0-960B-D985F8F84D32}">
      <text>
        <r>
          <rPr>
            <b/>
            <sz val="9"/>
            <color indexed="81"/>
            <rFont val="Tahoma"/>
            <family val="2"/>
            <charset val="238"/>
          </rPr>
          <t>Length L [mm]:</t>
        </r>
        <r>
          <rPr>
            <sz val="9"/>
            <color indexed="81"/>
            <rFont val="Tahoma"/>
            <family val="2"/>
            <charset val="238"/>
          </rPr>
          <t xml:space="preserve">
Lmin = 2000 mm
Lmax = 8000 mm (due to bending limitations)
Note: cutting below 2000 mm subject to additional charge</t>
        </r>
      </text>
    </comment>
    <comment ref="I23" authorId="1" shapeId="0" xr:uid="{8822FAD1-BC14-4012-8EF6-8C19B5A43835}">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J23" authorId="1" shapeId="0" xr:uid="{79B898D1-4FF6-4FC9-8159-737953B850BE}">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K23" authorId="1" shapeId="0" xr:uid="{AFC69A41-FA09-456F-98CA-9C71D7CE1953}">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L23" authorId="1" shapeId="0" xr:uid="{0706C4BF-3AFF-4D0A-A133-C8E9EE59AC17}">
      <text>
        <r>
          <rPr>
            <b/>
            <sz val="9"/>
            <color indexed="81"/>
            <rFont val="Tahoma"/>
            <family val="2"/>
            <charset val="238"/>
          </rPr>
          <t xml:space="preserve">Core type:
</t>
        </r>
        <r>
          <rPr>
            <sz val="9"/>
            <color indexed="81"/>
            <rFont val="Tahoma"/>
            <family val="2"/>
            <charset val="238"/>
          </rPr>
          <t>Power T
Power S
Perform R
Perform C</t>
        </r>
      </text>
    </comment>
    <comment ref="M23" authorId="1" shapeId="0" xr:uid="{8EE2C7F9-6336-4E0B-8039-E0D6EBAC544B}">
      <text>
        <r>
          <rPr>
            <b/>
            <sz val="9"/>
            <color indexed="81"/>
            <rFont val="Tahoma"/>
            <family val="2"/>
            <charset val="238"/>
          </rPr>
          <t xml:space="preserve">Steel sheet thickness:
</t>
        </r>
        <r>
          <rPr>
            <sz val="9"/>
            <color indexed="81"/>
            <rFont val="Tahoma"/>
            <family val="2"/>
            <charset val="238"/>
          </rPr>
          <t>0,45
0,50
0,55
0,60
0,63
0,65
0,675
0,70
0,75
0,80</t>
        </r>
      </text>
    </comment>
    <comment ref="N23" authorId="1" shapeId="0" xr:uid="{9D6299D0-A19E-49EB-B2D7-DFD27BC5D3CC}">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P23" authorId="1" shapeId="0" xr:uid="{2DA1D9EB-5918-423D-8D21-E6AE77EC1EE4}">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Q23" authorId="1" shapeId="0" xr:uid="{34A1756E-60E0-493D-BBCE-3BCFF625A16B}">
      <text>
        <r>
          <rPr>
            <b/>
            <sz val="9"/>
            <color indexed="81"/>
            <rFont val="Tahoma"/>
            <family val="2"/>
            <charset val="238"/>
          </rPr>
          <t xml:space="preserve">Steel sheet thickness:
</t>
        </r>
        <r>
          <rPr>
            <sz val="9"/>
            <color indexed="81"/>
            <rFont val="Tahoma"/>
            <family val="2"/>
            <charset val="238"/>
          </rPr>
          <t>0,45
0,50
0,55
0,60
0,63
0,65
0,675
0,70
0,75
0,80</t>
        </r>
      </text>
    </comment>
    <comment ref="R23" authorId="1" shapeId="0" xr:uid="{C693C09F-252B-4913-93AB-07BFAFA0C887}">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T23" authorId="1" shapeId="0" xr:uid="{DF1C5A52-BFCC-4968-A24D-15C4604C4866}">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C2BECFBB-C5FC-4302-A6BD-AF10A8B56F9D}">
      <text>
        <r>
          <rPr>
            <b/>
            <sz val="9"/>
            <color indexed="81"/>
            <rFont val="Tahoma"/>
            <family val="2"/>
            <charset val="238"/>
          </rPr>
          <t xml:space="preserve">Automatic fill
</t>
        </r>
        <r>
          <rPr>
            <sz val="9"/>
            <color indexed="81"/>
            <rFont val="Tahoma"/>
            <family val="2"/>
            <charset val="238"/>
          </rPr>
          <t>Insert data in excell sheet "FTV Panel"</t>
        </r>
      </text>
    </comment>
    <comment ref="D23" authorId="1" shapeId="0" xr:uid="{06D82D07-BAAD-43CD-A0EC-643BA4F73532}">
      <text>
        <r>
          <rPr>
            <b/>
            <sz val="9"/>
            <color indexed="81"/>
            <rFont val="Tahoma"/>
            <family val="2"/>
            <charset val="238"/>
          </rPr>
          <t xml:space="preserve">Dimension A [mm]:
</t>
        </r>
        <r>
          <rPr>
            <sz val="9"/>
            <color indexed="81"/>
            <rFont val="Tahoma"/>
            <family val="2"/>
            <charset val="238"/>
          </rPr>
          <t>Amin =T+150 mm
Amax = M-(T+150) mm</t>
        </r>
      </text>
    </comment>
    <comment ref="E23" authorId="1" shapeId="0" xr:uid="{B20E33FE-EFBA-4FA1-846D-288407533CDD}">
      <text>
        <r>
          <rPr>
            <b/>
            <sz val="9"/>
            <color indexed="81"/>
            <rFont val="Tahoma"/>
            <family val="2"/>
            <charset val="238"/>
          </rPr>
          <t xml:space="preserve">Dimension B [mm]:
</t>
        </r>
        <r>
          <rPr>
            <sz val="9"/>
            <color indexed="81"/>
            <rFont val="Tahoma"/>
            <family val="2"/>
            <charset val="238"/>
          </rPr>
          <t>Bmin =T+150 mm
Bmax = M-(T+150) mm</t>
        </r>
      </text>
    </comment>
    <comment ref="F23" authorId="1" shapeId="0" xr:uid="{B02A0C1A-AE85-4EB6-95A2-6CDA0AC518AF}">
      <text>
        <r>
          <rPr>
            <b/>
            <sz val="9"/>
            <color indexed="81"/>
            <rFont val="Tahoma"/>
            <family val="2"/>
            <charset val="238"/>
          </rPr>
          <t xml:space="preserve">Dimension (A+B):
</t>
        </r>
        <r>
          <rPr>
            <sz val="9"/>
            <color indexed="81"/>
            <rFont val="Tahoma"/>
            <family val="2"/>
            <charset val="238"/>
          </rPr>
          <t>(A+B) = Module</t>
        </r>
      </text>
    </comment>
    <comment ref="G23" authorId="1" shapeId="0" xr:uid="{7143EC64-6A06-4DBD-931E-962276ECF2B3}">
      <text>
        <r>
          <rPr>
            <b/>
            <sz val="9"/>
            <color indexed="81"/>
            <rFont val="Tahoma"/>
            <family val="2"/>
            <charset val="238"/>
          </rPr>
          <t xml:space="preserve">Angle [°]:
</t>
        </r>
        <r>
          <rPr>
            <sz val="9"/>
            <color indexed="81"/>
            <rFont val="Tahoma"/>
            <family val="2"/>
            <charset val="238"/>
          </rPr>
          <t>Bending angle: 80° to 175°</t>
        </r>
      </text>
    </comment>
    <comment ref="H23" authorId="1" shapeId="0" xr:uid="{8D1C924B-613E-4C45-A23B-B4F40D837919}">
      <text>
        <r>
          <rPr>
            <b/>
            <sz val="9"/>
            <color indexed="81"/>
            <rFont val="Tahoma"/>
            <family val="2"/>
            <charset val="238"/>
          </rPr>
          <t>Length L [mm]:</t>
        </r>
        <r>
          <rPr>
            <sz val="9"/>
            <color indexed="81"/>
            <rFont val="Tahoma"/>
            <family val="2"/>
            <charset val="238"/>
          </rPr>
          <t xml:space="preserve">
Lmin = 2000 mm
Lmax = 8000 mm (due to bending limitations)
Note: cutting below 2000 mm subject to additional charge</t>
        </r>
      </text>
    </comment>
    <comment ref="I23" authorId="1" shapeId="0" xr:uid="{DE2927C6-196C-44DB-AA6B-26C3976BEF8D}">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J23" authorId="1" shapeId="0" xr:uid="{452BD133-9A85-413D-AD4F-7191FE508D84}">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K23" authorId="1" shapeId="0" xr:uid="{B8F33E60-21E1-4C4A-A32E-1B43C306E216}">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L23" authorId="1" shapeId="0" xr:uid="{4B89BAA1-1384-4770-9F0D-7DCC83C1AB57}">
      <text>
        <r>
          <rPr>
            <b/>
            <sz val="9"/>
            <color indexed="81"/>
            <rFont val="Tahoma"/>
            <family val="2"/>
            <charset val="238"/>
          </rPr>
          <t xml:space="preserve">Core type:
</t>
        </r>
        <r>
          <rPr>
            <sz val="9"/>
            <color indexed="81"/>
            <rFont val="Tahoma"/>
            <family val="2"/>
            <charset val="238"/>
          </rPr>
          <t>Power T
Power S
Perform R
Perform C</t>
        </r>
      </text>
    </comment>
    <comment ref="M23" authorId="1" shapeId="0" xr:uid="{B89525F4-47A1-437A-BEBA-E9DD93D418A8}">
      <text>
        <r>
          <rPr>
            <b/>
            <sz val="9"/>
            <color indexed="81"/>
            <rFont val="Tahoma"/>
            <family val="2"/>
            <charset val="238"/>
          </rPr>
          <t xml:space="preserve">Steel sheet thickness:
</t>
        </r>
        <r>
          <rPr>
            <sz val="9"/>
            <color indexed="81"/>
            <rFont val="Tahoma"/>
            <family val="2"/>
            <charset val="238"/>
          </rPr>
          <t>0,45
0,50
0,55
0,60
0,63
0,65
0,675
0,70
0,75
0,80</t>
        </r>
      </text>
    </comment>
    <comment ref="N23" authorId="1" shapeId="0" xr:uid="{5075D45C-BA77-482B-8092-5FD493600D07}">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P23" authorId="1" shapeId="0" xr:uid="{7FB5FCF2-C9E2-422E-A4A2-FA40F1361DE4}">
      <text>
        <r>
          <rPr>
            <b/>
            <sz val="9"/>
            <color indexed="81"/>
            <rFont val="Tahoma"/>
            <family val="2"/>
            <charset val="238"/>
          </rPr>
          <t>Profile type side A (external face):</t>
        </r>
        <r>
          <rPr>
            <sz val="9"/>
            <color indexed="81"/>
            <rFont val="Tahoma"/>
            <family val="2"/>
            <charset val="238"/>
          </rPr>
          <t xml:space="preserve">
S
V
V2
G*
M
M3
M8
* for Gladio (G) external facade use steel sheet thickness 0,7 mm or more</t>
        </r>
      </text>
    </comment>
    <comment ref="Q23" authorId="1" shapeId="0" xr:uid="{613A71F8-BA21-4851-8764-45323C9C6C0E}">
      <text>
        <r>
          <rPr>
            <b/>
            <sz val="9"/>
            <color indexed="81"/>
            <rFont val="Tahoma"/>
            <family val="2"/>
            <charset val="238"/>
          </rPr>
          <t xml:space="preserve">Steel sheet thickness:
</t>
        </r>
        <r>
          <rPr>
            <sz val="9"/>
            <color indexed="81"/>
            <rFont val="Tahoma"/>
            <family val="2"/>
            <charset val="238"/>
          </rPr>
          <t>0,45
0,50
0,55
0,60
0,63
0,65
0,675
0,70
0,75
0,80</t>
        </r>
      </text>
    </comment>
    <comment ref="R23" authorId="1" shapeId="0" xr:uid="{55E6DD0F-5633-4A7D-9A16-4EC46151D2B1}">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T23" authorId="1" shapeId="0" xr:uid="{61DE8684-3A9B-46B7-9215-33733C6D7D99}">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A61C1E58-F6DF-4F20-9B08-A93359D0DA2B}">
      <text>
        <r>
          <rPr>
            <b/>
            <sz val="9"/>
            <color indexed="81"/>
            <rFont val="Tahoma"/>
            <family val="2"/>
            <charset val="238"/>
          </rPr>
          <t xml:space="preserve">Automatic fill
</t>
        </r>
        <r>
          <rPr>
            <sz val="9"/>
            <color indexed="81"/>
            <rFont val="Tahoma"/>
            <family val="2"/>
            <charset val="238"/>
          </rPr>
          <t>Insert data in excell sheet "FTV Panel"</t>
        </r>
      </text>
    </comment>
    <comment ref="D23" authorId="1" shapeId="0" xr:uid="{3A65ABF9-27FF-4153-AC11-1763FDFC0974}">
      <text>
        <r>
          <rPr>
            <b/>
            <sz val="9"/>
            <color indexed="81"/>
            <rFont val="Tahoma"/>
            <family val="2"/>
            <charset val="238"/>
          </rPr>
          <t xml:space="preserve">Dimension A [mm]:
</t>
        </r>
        <r>
          <rPr>
            <sz val="9"/>
            <color indexed="81"/>
            <rFont val="Tahoma"/>
            <family val="2"/>
            <charset val="238"/>
          </rPr>
          <t>Amin =T+150 mm
Amax = M-60-(T+150) mm</t>
        </r>
      </text>
    </comment>
    <comment ref="E23" authorId="1" shapeId="0" xr:uid="{F93FBDB9-9B93-424B-A47F-2911DC021731}">
      <text>
        <r>
          <rPr>
            <b/>
            <sz val="9"/>
            <color indexed="81"/>
            <rFont val="Tahoma"/>
            <family val="2"/>
            <charset val="238"/>
          </rPr>
          <t xml:space="preserve">Dimension B [mm]:
</t>
        </r>
        <r>
          <rPr>
            <sz val="9"/>
            <color indexed="81"/>
            <rFont val="Tahoma"/>
            <family val="2"/>
            <charset val="238"/>
          </rPr>
          <t>Bmin =T+150 mm
Bmax = M-60-(T+150) mm</t>
        </r>
      </text>
    </comment>
    <comment ref="F23" authorId="1" shapeId="0" xr:uid="{6BDE3DAC-C7C9-4775-B0C5-41DD321A4D75}">
      <text>
        <r>
          <rPr>
            <b/>
            <sz val="9"/>
            <color indexed="81"/>
            <rFont val="Tahoma"/>
            <family val="2"/>
            <charset val="238"/>
          </rPr>
          <t xml:space="preserve">Length (A+B)max:
</t>
        </r>
        <r>
          <rPr>
            <sz val="9"/>
            <color indexed="81"/>
            <rFont val="Tahoma"/>
            <family val="2"/>
            <charset val="238"/>
          </rPr>
          <t>(A+B)min = 2×(T+150) mm
(A+B)max = M-60 mm</t>
        </r>
      </text>
    </comment>
    <comment ref="G23" authorId="1" shapeId="0" xr:uid="{284C26BD-9E6C-4219-B5A8-88649150A95D}">
      <text>
        <r>
          <rPr>
            <b/>
            <sz val="9"/>
            <color indexed="81"/>
            <rFont val="Tahoma"/>
            <family val="2"/>
            <charset val="238"/>
          </rPr>
          <t xml:space="preserve">Angle [°]:
</t>
        </r>
        <r>
          <rPr>
            <sz val="9"/>
            <color indexed="81"/>
            <rFont val="Tahoma"/>
            <family val="2"/>
            <charset val="238"/>
          </rPr>
          <t>Bending angle: 75° to 175°</t>
        </r>
      </text>
    </comment>
    <comment ref="H23" authorId="1" shapeId="0" xr:uid="{7F19262E-6B16-4165-8945-A81A026923F7}">
      <text>
        <r>
          <rPr>
            <b/>
            <sz val="9"/>
            <color indexed="81"/>
            <rFont val="Tahoma"/>
            <family val="2"/>
            <charset val="238"/>
          </rPr>
          <t>Length L [mm]:</t>
        </r>
        <r>
          <rPr>
            <sz val="9"/>
            <color indexed="81"/>
            <rFont val="Tahoma"/>
            <family val="2"/>
            <charset val="238"/>
          </rPr>
          <t xml:space="preserve">
Lmin = 2000 mm
Lmax = 10000 mm (due to bending limitations)
Note: cutting below 2000 mm subject to additional charge</t>
        </r>
      </text>
    </comment>
    <comment ref="I23" authorId="1" shapeId="0" xr:uid="{6D61F143-C93D-4549-9C8B-7EBD9FA5CE80}">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J23" authorId="1" shapeId="0" xr:uid="{D7ACC993-FC38-43A2-B65F-7A08FE050F0A}">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K23" authorId="1" shapeId="0" xr:uid="{03849BDE-8F1E-4139-AB24-81F62A57ED2D}">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L23" authorId="1" shapeId="0" xr:uid="{6110C394-262B-4812-B453-894354303FCA}">
      <text>
        <r>
          <rPr>
            <b/>
            <sz val="9"/>
            <color indexed="81"/>
            <rFont val="Tahoma"/>
            <family val="2"/>
            <charset val="238"/>
          </rPr>
          <t xml:space="preserve">Core type:
</t>
        </r>
        <r>
          <rPr>
            <sz val="9"/>
            <color indexed="81"/>
            <rFont val="Tahoma"/>
            <family val="2"/>
            <charset val="238"/>
          </rPr>
          <t>Power T
Power S
Perform R
Perform C</t>
        </r>
      </text>
    </comment>
    <comment ref="M23" authorId="1" shapeId="0" xr:uid="{16A85543-4D2C-475D-B971-85E13C07A6DF}">
      <text>
        <r>
          <rPr>
            <b/>
            <sz val="9"/>
            <color indexed="81"/>
            <rFont val="Tahoma"/>
            <family val="2"/>
            <charset val="238"/>
          </rPr>
          <t xml:space="preserve">Steel sheet thickness:
</t>
        </r>
        <r>
          <rPr>
            <sz val="9"/>
            <color indexed="81"/>
            <rFont val="Tahoma"/>
            <family val="2"/>
            <charset val="238"/>
          </rPr>
          <t>0,45
0,50
0,55
0,60
0,63
0,65
0,675
0,70
0,75
0,80</t>
        </r>
      </text>
    </comment>
    <comment ref="N23" authorId="1" shapeId="0" xr:uid="{6E2DD056-2195-420C-8254-EEFD6AEC9E3B}">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P23" authorId="1" shapeId="0" xr:uid="{F2C1C7D5-7DBC-49E9-9368-33E191BF5147}">
      <text>
        <r>
          <rPr>
            <b/>
            <sz val="9"/>
            <color indexed="81"/>
            <rFont val="Tahoma"/>
            <family val="2"/>
            <charset val="238"/>
          </rPr>
          <t>Profile type side A (external face):</t>
        </r>
        <r>
          <rPr>
            <sz val="9"/>
            <color indexed="81"/>
            <rFont val="Tahoma"/>
            <family val="2"/>
            <charset val="238"/>
          </rPr>
          <t xml:space="preserve">
M
M8
S*
V*
V2*
G*
M3*
* not applicable to
   rounded corner panels</t>
        </r>
      </text>
    </comment>
    <comment ref="Q23" authorId="1" shapeId="0" xr:uid="{B96E19C0-1F30-47BF-BCE5-21CC1A62D82B}">
      <text>
        <r>
          <rPr>
            <b/>
            <sz val="9"/>
            <color indexed="81"/>
            <rFont val="Tahoma"/>
            <family val="2"/>
            <charset val="238"/>
          </rPr>
          <t xml:space="preserve">Steel sheet thickness:
</t>
        </r>
        <r>
          <rPr>
            <sz val="9"/>
            <color indexed="81"/>
            <rFont val="Tahoma"/>
            <family val="2"/>
            <charset val="238"/>
          </rPr>
          <t>0,45
0,50
0,55
0,60
0,63
0,65
0,675
0,70
0,75
0,80</t>
        </r>
      </text>
    </comment>
    <comment ref="R23" authorId="1" shapeId="0" xr:uid="{DD747A5E-A862-4E11-81DA-3BF735214C98}">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T23" authorId="1" shapeId="0" xr:uid="{21FA387E-87E6-4965-A2C8-762525AC3337}">
      <text>
        <r>
          <rPr>
            <b/>
            <sz val="9"/>
            <color indexed="81"/>
            <rFont val="Tahoma"/>
            <family val="2"/>
            <charset val="238"/>
          </rPr>
          <t xml:space="preserve">Profile type side B (internal):
</t>
        </r>
        <r>
          <rPr>
            <sz val="9"/>
            <color indexed="81"/>
            <rFont val="Tahoma"/>
            <family val="2"/>
            <charset val="238"/>
          </rPr>
          <t>S
V
V2
G
M2</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Jereb Matej</author>
    <author>Šantavec Miha</author>
  </authors>
  <commentList>
    <comment ref="B5" authorId="0" shapeId="0" xr:uid="{2803FA79-7C15-4E39-88D7-DC90D027FC44}">
      <text>
        <r>
          <rPr>
            <b/>
            <sz val="9"/>
            <color indexed="81"/>
            <rFont val="Tahoma"/>
            <family val="2"/>
            <charset val="238"/>
          </rPr>
          <t xml:space="preserve">Automatic fill
</t>
        </r>
        <r>
          <rPr>
            <sz val="9"/>
            <color indexed="81"/>
            <rFont val="Tahoma"/>
            <family val="2"/>
            <charset val="238"/>
          </rPr>
          <t>Insert data in excell sheet "FTV Panel"</t>
        </r>
      </text>
    </comment>
    <comment ref="D23" authorId="1" shapeId="0" xr:uid="{090C25ED-5B96-4FB3-8097-13C7DDCE1A55}">
      <text>
        <r>
          <rPr>
            <b/>
            <sz val="9"/>
            <color indexed="81"/>
            <rFont val="Tahoma"/>
            <family val="2"/>
            <charset val="238"/>
          </rPr>
          <t xml:space="preserve">Dimension A [mm]:
</t>
        </r>
        <r>
          <rPr>
            <sz val="9"/>
            <color indexed="81"/>
            <rFont val="Tahoma"/>
            <family val="2"/>
            <charset val="238"/>
          </rPr>
          <t>Amin =T+150 mm
Amax = M-60-(T+150) mm</t>
        </r>
      </text>
    </comment>
    <comment ref="E23" authorId="1" shapeId="0" xr:uid="{77A3A7E6-9B19-4FC9-B329-DB8EAACE889A}">
      <text>
        <r>
          <rPr>
            <b/>
            <sz val="9"/>
            <color indexed="81"/>
            <rFont val="Tahoma"/>
            <family val="2"/>
            <charset val="238"/>
          </rPr>
          <t xml:space="preserve">Dimension B [mm]:
</t>
        </r>
        <r>
          <rPr>
            <sz val="9"/>
            <color indexed="81"/>
            <rFont val="Tahoma"/>
            <family val="2"/>
            <charset val="238"/>
          </rPr>
          <t>Bmin =2×T+300 mm
Bmax = M-60-2×(T+150) mm</t>
        </r>
      </text>
    </comment>
    <comment ref="F23" authorId="1" shapeId="0" xr:uid="{B41EE5EE-FB33-419F-A815-D2184800F135}">
      <text>
        <r>
          <rPr>
            <b/>
            <sz val="9"/>
            <color indexed="81"/>
            <rFont val="Tahoma"/>
            <family val="2"/>
            <charset val="238"/>
          </rPr>
          <t xml:space="preserve">Dimension C [mm]:
</t>
        </r>
        <r>
          <rPr>
            <sz val="9"/>
            <color indexed="81"/>
            <rFont val="Tahoma"/>
            <family val="2"/>
            <charset val="238"/>
          </rPr>
          <t>Amin =T+150 mm
Amax = M-60-(T+150) mm</t>
        </r>
      </text>
    </comment>
    <comment ref="G23" authorId="1" shapeId="0" xr:uid="{B8090ACF-C0DF-49C7-B567-85AE6FE12C9E}">
      <text>
        <r>
          <rPr>
            <b/>
            <sz val="9"/>
            <color indexed="81"/>
            <rFont val="Tahoma"/>
            <family val="2"/>
            <charset val="238"/>
          </rPr>
          <t xml:space="preserve">Dimension (A+B+C):
</t>
        </r>
        <r>
          <rPr>
            <sz val="9"/>
            <color indexed="81"/>
            <rFont val="Tahoma"/>
            <family val="2"/>
            <charset val="238"/>
          </rPr>
          <t>(A+B+C)min = 4×T+600 mm</t>
        </r>
        <r>
          <rPr>
            <b/>
            <sz val="9"/>
            <color indexed="81"/>
            <rFont val="Tahoma"/>
            <family val="2"/>
            <charset val="238"/>
          </rPr>
          <t xml:space="preserve">
</t>
        </r>
        <r>
          <rPr>
            <sz val="9"/>
            <color indexed="81"/>
            <rFont val="Tahoma"/>
            <family val="2"/>
            <charset val="238"/>
          </rPr>
          <t>(A+B+C)max = M-60 mm</t>
        </r>
      </text>
    </comment>
    <comment ref="H23" authorId="1" shapeId="0" xr:uid="{5D9724E1-EEB0-491E-96DC-CE828F75F411}">
      <text>
        <r>
          <rPr>
            <b/>
            <sz val="9"/>
            <color indexed="81"/>
            <rFont val="Tahoma"/>
            <family val="2"/>
            <charset val="238"/>
          </rPr>
          <t xml:space="preserve">Angle a [°]:
</t>
        </r>
        <r>
          <rPr>
            <sz val="9"/>
            <color indexed="81"/>
            <rFont val="Tahoma"/>
            <family val="2"/>
            <charset val="238"/>
          </rPr>
          <t>Bending angle: 90° to 175°</t>
        </r>
      </text>
    </comment>
    <comment ref="I23" authorId="1" shapeId="0" xr:uid="{B7944C17-BCF6-4BE9-B703-650C34894C0A}">
      <text>
        <r>
          <rPr>
            <b/>
            <sz val="9"/>
            <color indexed="81"/>
            <rFont val="Tahoma"/>
            <family val="2"/>
            <charset val="238"/>
          </rPr>
          <t xml:space="preserve">Angle c [°]:
</t>
        </r>
        <r>
          <rPr>
            <sz val="9"/>
            <color indexed="81"/>
            <rFont val="Tahoma"/>
            <family val="2"/>
            <charset val="238"/>
          </rPr>
          <t>Bending angle: 90° to 175°</t>
        </r>
      </text>
    </comment>
    <comment ref="J23" authorId="1" shapeId="0" xr:uid="{32BC1951-8C82-4C1D-A62D-C0B1C26CEFEB}">
      <text>
        <r>
          <rPr>
            <b/>
            <sz val="9"/>
            <color indexed="81"/>
            <rFont val="Tahoma"/>
            <family val="2"/>
            <charset val="238"/>
          </rPr>
          <t>Length L [mm]:</t>
        </r>
        <r>
          <rPr>
            <sz val="9"/>
            <color indexed="81"/>
            <rFont val="Tahoma"/>
            <family val="2"/>
            <charset val="238"/>
          </rPr>
          <t xml:space="preserve">
Lmin = 2000 mm
Lmax = 10000 mm (due to bending limitations)
Note: cutting below 2000 mm subject to additional charge</t>
        </r>
      </text>
    </comment>
    <comment ref="K23" authorId="1" shapeId="0" xr:uid="{114B8F68-DC1A-4E1E-B8CC-B70C6C0580F4}">
      <text>
        <r>
          <rPr>
            <b/>
            <sz val="9"/>
            <color indexed="81"/>
            <rFont val="Tahoma"/>
            <family val="2"/>
            <charset val="238"/>
          </rPr>
          <t xml:space="preserve">Thickness T [mm]:
</t>
        </r>
        <r>
          <rPr>
            <sz val="9"/>
            <color indexed="81"/>
            <rFont val="Tahoma"/>
            <family val="2"/>
            <charset val="238"/>
          </rPr>
          <t>50*, 60, 80, 100, 120, 133, 150, 172, 200, 220*, 240, 250*
*see Trimoterm Technical Specification</t>
        </r>
      </text>
    </comment>
    <comment ref="L23" authorId="1" shapeId="0" xr:uid="{644E2FEA-1B01-4BF5-A3FA-1B243B15107D}">
      <text>
        <r>
          <rPr>
            <b/>
            <sz val="9"/>
            <color indexed="81"/>
            <rFont val="Tahoma"/>
            <family val="2"/>
            <charset val="238"/>
          </rPr>
          <t>Module M [mm]:</t>
        </r>
        <r>
          <rPr>
            <sz val="9"/>
            <color indexed="81"/>
            <rFont val="Tahoma"/>
            <family val="2"/>
            <charset val="238"/>
          </rPr>
          <t xml:space="preserve">
1000 mm standard module
1200 mm standard module
600 mm to 1200 mm available</t>
        </r>
      </text>
    </comment>
    <comment ref="M23" authorId="1" shapeId="0" xr:uid="{6954D30C-A47F-4047-B9E2-9D2CB90F44BC}">
      <text>
        <r>
          <rPr>
            <b/>
            <sz val="9"/>
            <color indexed="81"/>
            <rFont val="Tahoma"/>
            <family val="2"/>
            <charset val="238"/>
          </rPr>
          <t xml:space="preserve">Panel type:
</t>
        </r>
        <r>
          <rPr>
            <sz val="9"/>
            <color indexed="81"/>
            <rFont val="Tahoma"/>
            <family val="2"/>
            <charset val="238"/>
          </rPr>
          <t>FTV
*for other types of panels, please use a separate document</t>
        </r>
      </text>
    </comment>
    <comment ref="N23" authorId="1" shapeId="0" xr:uid="{426B437C-26AA-4E63-9DC6-FFE40CA45305}">
      <text>
        <r>
          <rPr>
            <b/>
            <sz val="9"/>
            <color indexed="81"/>
            <rFont val="Tahoma"/>
            <family val="2"/>
            <charset val="238"/>
          </rPr>
          <t xml:space="preserve">Core type:
</t>
        </r>
        <r>
          <rPr>
            <sz val="9"/>
            <color indexed="81"/>
            <rFont val="Tahoma"/>
            <family val="2"/>
            <charset val="238"/>
          </rPr>
          <t>Power T
Power S
Perform R
Perform C</t>
        </r>
      </text>
    </comment>
    <comment ref="O23" authorId="1" shapeId="0" xr:uid="{E63E1647-102B-481E-8685-9EEA6DBB124E}">
      <text>
        <r>
          <rPr>
            <b/>
            <sz val="9"/>
            <color indexed="81"/>
            <rFont val="Tahoma"/>
            <family val="2"/>
            <charset val="238"/>
          </rPr>
          <t xml:space="preserve">Steel sheet thickness:
</t>
        </r>
        <r>
          <rPr>
            <sz val="9"/>
            <color indexed="81"/>
            <rFont val="Tahoma"/>
            <family val="2"/>
            <charset val="238"/>
          </rPr>
          <t>0,45
0,50
0,55
0,60
0,63
0,65
0,675
0,70
0,75
0,80</t>
        </r>
      </text>
    </comment>
    <comment ref="P23" authorId="1" shapeId="0" xr:uid="{DB922DDB-78C3-4992-8CB4-B31B1D43010D}">
      <text>
        <r>
          <rPr>
            <sz val="9"/>
            <color indexed="81"/>
            <rFont val="Tahoma"/>
            <family val="2"/>
            <charset val="238"/>
          </rPr>
          <t>C</t>
        </r>
        <r>
          <rPr>
            <b/>
            <sz val="9"/>
            <color indexed="81"/>
            <rFont val="Tahoma"/>
            <family val="2"/>
            <charset val="238"/>
          </rPr>
          <t>oating:</t>
        </r>
        <r>
          <rPr>
            <sz val="9"/>
            <color indexed="81"/>
            <rFont val="Tahoma"/>
            <family val="2"/>
            <charset val="238"/>
          </rPr>
          <t xml:space="preserve">
SP 25
SP 25
PVDF 25
PVDF 35
PUR 50
PVCF 150
HPS 200
PRISMA
PRISMA ELEMENTS
Inox 304
Inox 316L
Inox 316</t>
        </r>
      </text>
    </comment>
    <comment ref="R23" authorId="1" shapeId="0" xr:uid="{F319800A-19DF-41D1-A9F2-385BD348EFCA}">
      <text>
        <r>
          <rPr>
            <b/>
            <sz val="9"/>
            <color indexed="81"/>
            <rFont val="Tahoma"/>
            <family val="2"/>
            <charset val="238"/>
          </rPr>
          <t>Profile type side A (external face):</t>
        </r>
        <r>
          <rPr>
            <sz val="9"/>
            <color indexed="81"/>
            <rFont val="Tahoma"/>
            <family val="2"/>
            <charset val="238"/>
          </rPr>
          <t xml:space="preserve">
M
M8
S*
V*
V2*
G*
M3*
* not applicable to
   rounded corner panels</t>
        </r>
      </text>
    </comment>
    <comment ref="S23" authorId="1" shapeId="0" xr:uid="{C154D7E9-BE66-44F6-9C95-E5817D8B9D74}">
      <text>
        <r>
          <rPr>
            <b/>
            <sz val="9"/>
            <color indexed="81"/>
            <rFont val="Tahoma"/>
            <family val="2"/>
            <charset val="238"/>
          </rPr>
          <t xml:space="preserve">Steel sheet thickness:
</t>
        </r>
        <r>
          <rPr>
            <sz val="9"/>
            <color indexed="81"/>
            <rFont val="Tahoma"/>
            <family val="2"/>
            <charset val="238"/>
          </rPr>
          <t>0,45
0,50
0,55
0,60
0,63
0,65
0,675
0,70
0,75
0,80</t>
        </r>
      </text>
    </comment>
    <comment ref="T23" authorId="1" shapeId="0" xr:uid="{BDC2F718-E6ED-4370-BBAB-8CE58EFD7172}">
      <text>
        <r>
          <rPr>
            <b/>
            <sz val="9"/>
            <color indexed="81"/>
            <rFont val="Tahoma"/>
            <family val="2"/>
            <charset val="238"/>
          </rPr>
          <t xml:space="preserve">Coating:
</t>
        </r>
        <r>
          <rPr>
            <sz val="9"/>
            <color indexed="81"/>
            <rFont val="Tahoma"/>
            <family val="2"/>
            <charset val="238"/>
          </rPr>
          <t>SP 25
SP 25
PVDF 25
PVDF 35
PUR 50
PVCF 150
HPS 200
PRISMA
PRISMA ELEMENTS
Inox 304
Inox 316L
Inox 316</t>
        </r>
      </text>
    </comment>
    <comment ref="V23" authorId="1" shapeId="0" xr:uid="{FE88CF98-BA5E-49EC-A2EE-CBFD12B3A6CD}">
      <text>
        <r>
          <rPr>
            <b/>
            <sz val="9"/>
            <color indexed="81"/>
            <rFont val="Tahoma"/>
            <family val="2"/>
            <charset val="238"/>
          </rPr>
          <t xml:space="preserve">Profile type side B (internal):
</t>
        </r>
        <r>
          <rPr>
            <sz val="9"/>
            <color indexed="81"/>
            <rFont val="Tahoma"/>
            <family val="2"/>
            <charset val="238"/>
          </rPr>
          <t>S
V
V2
G
M2</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<sst xmlns="http://schemas.openxmlformats.org/spreadsheetml/2006/main" count="667" uniqueCount="111">
  <si>
    <t>User Guide</t>
  </si>
  <si>
    <t>Version</t>
  </si>
  <si>
    <r>
      <t>Document ID:</t>
    </r>
    <r>
      <rPr>
        <b/>
        <sz val="8"/>
        <color theme="1" tint="0.499984740745262"/>
        <rFont val="Arial"/>
        <family val="2"/>
        <charset val="238"/>
        <scheme val="minor"/>
      </rPr>
      <t xml:space="preserve"> TID10DT110EN</t>
    </r>
  </si>
  <si>
    <t>Reference documents:</t>
  </si>
  <si>
    <t>Trimoterm Technical Specification</t>
  </si>
  <si>
    <t>Horizontal Façade System Trimoterm FTV</t>
  </si>
  <si>
    <t>Trimoterm Fireproof Panels Brochure</t>
  </si>
  <si>
    <t>Packaging transport and storage for Trimo products</t>
  </si>
  <si>
    <t>How to enter and copy data?</t>
  </si>
  <si>
    <r>
      <t>Values entered in the cells are</t>
    </r>
    <r>
      <rPr>
        <b/>
        <i/>
        <sz val="11"/>
        <color theme="1" tint="0.499984740745262"/>
        <rFont val="Arial"/>
        <family val="2"/>
        <charset val="238"/>
        <scheme val="minor"/>
      </rPr>
      <t xml:space="preserve"> automatically validated</t>
    </r>
    <r>
      <rPr>
        <i/>
        <sz val="11"/>
        <color theme="1" tint="0.499984740745262"/>
        <rFont val="Arial"/>
        <family val="2"/>
        <charset val="238"/>
        <scheme val="minor"/>
      </rPr>
      <t xml:space="preserve"> against production limits and</t>
    </r>
  </si>
  <si>
    <t>then formatted using excel "data validations" and "conditional formatting" tools.</t>
  </si>
  <si>
    <t>Enter value</t>
  </si>
  <si>
    <t>Input required.</t>
  </si>
  <si>
    <t>Value OK</t>
  </si>
  <si>
    <t>Within limits.</t>
  </si>
  <si>
    <t>Calculated value, do not change.</t>
  </si>
  <si>
    <t>Within limits, see comment.</t>
  </si>
  <si>
    <t>Value not OK.</t>
  </si>
  <si>
    <t>Out of limits/combo, change value(s).</t>
  </si>
  <si>
    <t>How to copy data?</t>
  </si>
  <si>
    <r>
      <t>To copy data (within same sheet or between sheets), it is important to use</t>
    </r>
    <r>
      <rPr>
        <b/>
        <i/>
        <sz val="11"/>
        <color theme="1" tint="0.499984740745262"/>
        <rFont val="Arial"/>
        <family val="2"/>
        <charset val="238"/>
        <scheme val="minor"/>
      </rPr>
      <t xml:space="preserve"> "Copy"</t>
    </r>
    <r>
      <rPr>
        <i/>
        <sz val="11"/>
        <color theme="1" tint="0.499984740745262"/>
        <rFont val="Arial"/>
        <family val="2"/>
        <charset val="238"/>
        <scheme val="minor"/>
      </rPr>
      <t xml:space="preserve"> and </t>
    </r>
    <r>
      <rPr>
        <b/>
        <i/>
        <sz val="11"/>
        <color theme="1" tint="0.499984740745262"/>
        <rFont val="Arial"/>
        <family val="2"/>
        <charset val="238"/>
        <scheme val="minor"/>
      </rPr>
      <t>"Paste &gt; Values"</t>
    </r>
  </si>
  <si>
    <t>to keep all validations and conditional formatting in the cell(s) where you paste.</t>
  </si>
  <si>
    <t>Disclaimer</t>
  </si>
  <si>
    <t>The main and only purpose of this document is to provide cutting list table with integrated restrictions to external designers. Trimo Group holds full copyrights on the information and details provided in this document. Professional care has been taken to ensure that information/details are accurate, correct, completed and not misleading, however Trimo, including its subsidiaries, does not accept responsibility or liability for errors or information, which is found to be misleading. Information/details in this document are for general purposes only. Use of it is on your own initiative and responsibility for compliance with local laws. In no event, will Trimo be liable for any loss or damage including without limitation, indirect or consequential loss or damage, or any loss or damage whatsoever arising from loss profits arising out of or in connection with the use of this document. Any equation modification of this document or instuction text is stricty prohibited. All information issued by Trimo Group is subject to continuous development and information/details contained in this document are current at date of issue. It is user`s responsibility to obtain most up-to-date information from Trimo when information/details are used for any specific project. The last version of the document is available on www.trimo-group.com. Latest version of published document in English language prevails over other translated language documents.</t>
  </si>
  <si>
    <t>Cutting list for</t>
  </si>
  <si>
    <t>FTV wall / facade panel</t>
  </si>
  <si>
    <t>Project Name:</t>
  </si>
  <si>
    <t>Project Ref:</t>
  </si>
  <si>
    <t>Customer Name:</t>
  </si>
  <si>
    <t>Customer Order No:</t>
  </si>
  <si>
    <t>Trimo Order No:</t>
  </si>
  <si>
    <t>Cutting List No.:</t>
  </si>
  <si>
    <t>Revision:</t>
  </si>
  <si>
    <t>Date:</t>
  </si>
  <si>
    <t>Building/Unit:</t>
  </si>
  <si>
    <t>Panel data</t>
  </si>
  <si>
    <t>Panel dimensions</t>
  </si>
  <si>
    <t>Panel type</t>
  </si>
  <si>
    <t>Steel sheet side A (external face)</t>
  </si>
  <si>
    <t>Steel sheet side B (internal face)</t>
  </si>
  <si>
    <t>Note</t>
  </si>
  <si>
    <t>Quantity</t>
  </si>
  <si>
    <t>Facade/Phase</t>
  </si>
  <si>
    <t>Position</t>
  </si>
  <si>
    <t>Quantity
Q [pcs]</t>
  </si>
  <si>
    <t>Length
L [mm]</t>
  </si>
  <si>
    <t>Thickness
T [mm]</t>
  </si>
  <si>
    <t>Module
M [mm]</t>
  </si>
  <si>
    <t>Core type</t>
  </si>
  <si>
    <t>Thickness 
(side A) [mm]</t>
  </si>
  <si>
    <t>Coating type 
(side A)</t>
  </si>
  <si>
    <t>Colour 
(side A)</t>
  </si>
  <si>
    <t>Profile type 
(side A)</t>
  </si>
  <si>
    <t>Thickness 
(side B) [mm]</t>
  </si>
  <si>
    <t>Coating type 
(side B)</t>
  </si>
  <si>
    <t>Colour 
(side B)</t>
  </si>
  <si>
    <t>Profile type 
(side B)</t>
  </si>
  <si>
    <t>Total
Q×L×M [m2]</t>
  </si>
  <si>
    <t>FTV</t>
  </si>
  <si>
    <t>Axis-1/Phase-1</t>
  </si>
  <si>
    <t>P01</t>
  </si>
  <si>
    <t>Power T</t>
  </si>
  <si>
    <t>SP 25</t>
  </si>
  <si>
    <t>RAL 1234</t>
  </si>
  <si>
    <t>M</t>
  </si>
  <si>
    <t>S</t>
  </si>
  <si>
    <t>Sample data, please delete</t>
  </si>
  <si>
    <t>Total [m2]</t>
  </si>
  <si>
    <r>
      <t xml:space="preserve">Values entered in the cells are </t>
    </r>
    <r>
      <rPr>
        <b/>
        <sz val="11"/>
        <color theme="1"/>
        <rFont val="Arial"/>
        <family val="2"/>
        <charset val="238"/>
        <scheme val="minor"/>
      </rPr>
      <t>automatically validated</t>
    </r>
    <r>
      <rPr>
        <sz val="11"/>
        <color theme="1"/>
        <rFont val="Arial"/>
        <family val="2"/>
        <charset val="238"/>
        <scheme val="minor"/>
      </rPr>
      <t xml:space="preserve"> against production limits and then formatted.</t>
    </r>
  </si>
  <si>
    <r>
      <t xml:space="preserve">To copy data (within same sheet or between sheets), it is </t>
    </r>
    <r>
      <rPr>
        <b/>
        <sz val="11"/>
        <color theme="1"/>
        <rFont val="Arial"/>
        <family val="2"/>
        <charset val="238"/>
        <scheme val="minor"/>
      </rPr>
      <t>important</t>
    </r>
    <r>
      <rPr>
        <sz val="11"/>
        <color theme="1"/>
        <rFont val="Arial"/>
        <family val="2"/>
        <charset val="238"/>
        <scheme val="minor"/>
      </rPr>
      <t xml:space="preserve"> to use</t>
    </r>
    <r>
      <rPr>
        <b/>
        <sz val="11"/>
        <color theme="1"/>
        <rFont val="Arial"/>
        <family val="2"/>
        <charset val="238"/>
        <scheme val="minor"/>
      </rPr>
      <t xml:space="preserve"> "Copy"</t>
    </r>
    <r>
      <rPr>
        <sz val="11"/>
        <color theme="1"/>
        <rFont val="Arial"/>
        <family val="2"/>
        <charset val="238"/>
        <scheme val="minor"/>
      </rPr>
      <t xml:space="preserve"> and </t>
    </r>
    <r>
      <rPr>
        <b/>
        <sz val="11"/>
        <color theme="1"/>
        <rFont val="Arial"/>
        <family val="2"/>
        <charset val="238"/>
        <scheme val="minor"/>
      </rPr>
      <t>"Paste &gt; Values"</t>
    </r>
  </si>
  <si>
    <t>to keep all validations and conditional formatting in the cell(s) where you paste (see instructions).</t>
  </si>
  <si>
    <t>Reference documents</t>
  </si>
  <si>
    <t>FTV L corner (transversal)</t>
  </si>
  <si>
    <t>Corner dimensions</t>
  </si>
  <si>
    <t>A [mm]</t>
  </si>
  <si>
    <t>B [mm]</t>
  </si>
  <si>
    <t>Angle
[°]</t>
  </si>
  <si>
    <t>Dimension
L=A+B [mm]</t>
  </si>
  <si>
    <t>Dimensions Checker for FTV sharp-edge L-shape Corner (transversal)</t>
  </si>
  <si>
    <t>Enter T, A and B to check if dimensions of the corner are within boundary:</t>
  </si>
  <si>
    <t>T [mm]</t>
  </si>
  <si>
    <t>A+B [mm]</t>
  </si>
  <si>
    <t>min</t>
  </si>
  <si>
    <t>max</t>
  </si>
  <si>
    <t>FTV U corner (transversal)</t>
  </si>
  <si>
    <t>C [mm]</t>
  </si>
  <si>
    <t>Angle
a [°]</t>
  </si>
  <si>
    <t>Angle
c [°]</t>
  </si>
  <si>
    <t>Length
L=A+B+C [mm]</t>
  </si>
  <si>
    <t>Axis-2/Phase-1</t>
  </si>
  <si>
    <t>Dimensions Checker for FTV sharp-edge U-shape Corner (transversal)</t>
  </si>
  <si>
    <t>Enter T, A, B and C to check if dimensions of the corner are within limits:</t>
  </si>
  <si>
    <t>A+B+C [mm]</t>
  </si>
  <si>
    <t>FTV L corner (longitudinal)_Cut edges</t>
  </si>
  <si>
    <t>Dimension
A+B [mm]</t>
  </si>
  <si>
    <t>Dimensions Checker for FTV L Corner (longitudinal)_Cut</t>
  </si>
  <si>
    <t>Enter T, A, B and M to check if dimensions of the corner are within limits:</t>
  </si>
  <si>
    <t>M [mm]</t>
  </si>
  <si>
    <t>FTV L corner (longitudinal)_Groove/Tongue edges</t>
  </si>
  <si>
    <t>Dimensions Checker for FTV L Corner (longitudinal)_Full</t>
  </si>
  <si>
    <t>FTV rounded L corner  (longitudinal)</t>
  </si>
  <si>
    <t>Dimensions Checker for FTV rounded-edge L-shape Corner (longitudinal)</t>
  </si>
  <si>
    <t>FTV rounded U corner  (longitudinal)</t>
  </si>
  <si>
    <t>Dimension
A+B+C [mm]</t>
  </si>
  <si>
    <t>Enter T, A, B, C and M to check if dimensions of the corner are within limits:</t>
  </si>
  <si>
    <t>Date</t>
  </si>
  <si>
    <t>What is new</t>
  </si>
  <si>
    <t>1.0</t>
  </si>
  <si>
    <t>Release</t>
  </si>
  <si>
    <t>1.1</t>
  </si>
  <si>
    <t>Added sheet: "FTV L corner (longi)_Full"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</si>
</sst>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0.000"/>
  </numFmts>
  <fonts count="30">
    <font>
      <sz val="11"/>
      <color theme="1"/>
      <name val="Arial"/>
      <family val="2"/>
      <charset val="238"/>
      <scheme val="minor"/>
    </font>
    <font>
      <sz val="11"/>
      <color theme="1"/>
      <name val="Arial"/>
      <family val="2"/>
      <charset val="238"/>
      <scheme val="minor"/>
    </font>
    <font>
      <b/>
      <sz val="11"/>
      <color theme="1"/>
      <name val="Arial"/>
      <family val="2"/>
      <charset val="238"/>
      <scheme val="minor"/>
    </font>
    <font>
      <sz val="11"/>
      <name val="Arial"/>
      <family val="2"/>
      <charset val="238"/>
      <scheme val="minor"/>
    </font>
    <font>
      <sz val="8"/>
      <name val="Arial"/>
      <family val="2"/>
      <charset val="238"/>
      <scheme val="minor"/>
    </font>
    <font>
      <sz val="10"/>
      <name val="Arial"/>
      <family val="2"/>
    </font>
    <font>
      <u/>
      <sz val="11"/>
      <color theme="10"/>
      <name val="Arial"/>
      <family val="2"/>
      <charset val="238"/>
      <scheme val="minor"/>
    </font>
    <font>
      <b/>
      <sz val="12"/>
      <color theme="1"/>
      <name val="Arial"/>
      <family val="2"/>
      <charset val="238"/>
      <scheme val="minor"/>
    </font>
    <font>
      <sz val="9"/>
      <color indexed="81"/>
      <name val="Tahoma"/>
      <family val="2"/>
      <charset val="238"/>
    </font>
    <font>
      <b/>
      <sz val="9"/>
      <color indexed="81"/>
      <name val="Tahoma"/>
      <family val="2"/>
      <charset val="238"/>
    </font>
    <font>
      <sz val="11"/>
      <color theme="5"/>
      <name val="Arial"/>
      <family val="2"/>
      <charset val="238"/>
      <scheme val="minor"/>
    </font>
    <font>
      <sz val="11"/>
      <color theme="7"/>
      <name val="Arial"/>
      <family val="2"/>
      <charset val="238"/>
      <scheme val="minor"/>
    </font>
    <font>
      <sz val="11"/>
      <color theme="6"/>
      <name val="Arial"/>
      <family val="2"/>
      <charset val="238"/>
      <scheme val="minor"/>
    </font>
    <font>
      <b/>
      <sz val="11"/>
      <name val="Arial"/>
      <family val="2"/>
      <charset val="238"/>
      <scheme val="minor"/>
    </font>
    <font>
      <sz val="10"/>
      <color theme="1"/>
      <name val="Arial"/>
      <family val="2"/>
      <charset val="238"/>
      <scheme val="minor"/>
    </font>
    <font>
      <strike/>
      <sz val="11"/>
      <color theme="1"/>
      <name val="Arial"/>
      <family val="2"/>
      <charset val="238"/>
      <scheme val="minor"/>
    </font>
    <font>
      <strike/>
      <sz val="11"/>
      <name val="Arial"/>
      <family val="2"/>
      <charset val="238"/>
      <scheme val="minor"/>
    </font>
    <font>
      <sz val="11"/>
      <color theme="4"/>
      <name val="Arial"/>
      <family val="2"/>
      <charset val="238"/>
      <scheme val="minor"/>
    </font>
    <font>
      <b/>
      <sz val="11"/>
      <color rgb="FF000000"/>
      <name val="Arial"/>
      <family val="2"/>
      <charset val="238"/>
      <scheme val="minor"/>
    </font>
    <font>
      <sz val="10"/>
      <color theme="1" tint="0.499984740745262"/>
      <name val="Arial"/>
      <family val="2"/>
      <charset val="238"/>
      <scheme val="minor"/>
    </font>
    <font>
      <i/>
      <sz val="11"/>
      <color theme="1" tint="0.499984740745262"/>
      <name val="Arial"/>
      <family val="2"/>
      <charset val="238"/>
      <scheme val="minor"/>
    </font>
    <font>
      <sz val="11"/>
      <color theme="1"/>
      <name val="Aptos Light"/>
      <family val="2"/>
    </font>
    <font>
      <b/>
      <sz val="12"/>
      <color theme="1" tint="4.9989318521683403E-2"/>
      <name val="Aptos"/>
      <family val="2"/>
    </font>
    <font>
      <sz val="20"/>
      <color theme="1"/>
      <name val="Aptos"/>
      <family val="2"/>
    </font>
    <font>
      <sz val="11"/>
      <color theme="1"/>
      <name val="Aptos"/>
      <family val="2"/>
    </font>
    <font>
      <i/>
      <sz val="9"/>
      <color theme="1" tint="0.499984740745262"/>
      <name val="Arial"/>
      <family val="2"/>
      <charset val="238"/>
      <scheme val="minor"/>
    </font>
    <font>
      <b/>
      <sz val="12"/>
      <color theme="1"/>
      <name val="Aptos"/>
      <family val="2"/>
    </font>
    <font>
      <b/>
      <i/>
      <sz val="11"/>
      <color theme="1" tint="0.499984740745262"/>
      <name val="Arial"/>
      <family val="2"/>
      <charset val="238"/>
      <scheme val="minor"/>
    </font>
    <font>
      <sz val="8"/>
      <color theme="1" tint="0.499984740745262"/>
      <name val="Arial"/>
      <family val="2"/>
      <charset val="238"/>
      <scheme val="minor"/>
    </font>
    <font>
      <b/>
      <sz val="8"/>
      <color theme="1" tint="0.499984740745262"/>
      <name val="Arial"/>
      <family val="2"/>
      <charset val="238"/>
      <scheme val="minor"/>
    </font>
  </fonts>
  <fills count="7">
    <fill>
      <patternFill patternType="none"/>
    </fill>
    <fill>
      <patternFill patternType="gray125"/>
    </fill>
    <fill>
      <patternFill patternType="solid">
        <fgColor theme="7" tint="0.79998168889431442"/>
        <bgColor indexed="64"/>
      </patternFill>
    </fill>
    <fill>
      <patternFill patternType="solid">
        <fgColor theme="6"/>
        <bgColor indexed="64"/>
      </patternFill>
    </fill>
    <fill>
      <patternFill patternType="solid">
        <fgColor theme="2"/>
        <bgColor indexed="64"/>
      </patternFill>
    </fill>
    <fill>
      <patternFill patternType="solid">
        <fgColor rgb="FFFFCCCC"/>
        <bgColor indexed="64"/>
      </patternFill>
    </fill>
    <fill>
      <patternFill patternType="solid">
        <fgColor theme="0" tint="-4.9989318521683403E-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s>
  <cellStyleXfs count="11">
    <xf numFmtId="0" fontId="0" fillId="0" borderId="0"/>
    <xf numFmtId="0" fontId="5" fillId="0" borderId="0"/>
    <xf numFmtId="164" fontId="1" fillId="0" borderId="0" applyFont="0" applyFill="0" applyBorder="0" applyAlignment="0" applyProtection="0"/>
    <xf numFmtId="0" fontId="6" fillId="0" borderId="0" applyNumberForma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cellStyleXfs>
  <cellXfs count="97">
    <xf numFmtId="0" fontId="0" fillId="0" borderId="0" xfId="0"/>
    <xf numFmtId="0" fontId="2" fillId="0" borderId="0" xfId="0" applyFont="1"/>
    <xf numFmtId="0" fontId="0" fillId="2" borderId="0" xfId="0" applyFill="1"/>
    <xf numFmtId="0" fontId="0" fillId="0" borderId="1" xfId="0" applyBorder="1"/>
    <xf numFmtId="0" fontId="0" fillId="4" borderId="1" xfId="0" applyFill="1" applyBorder="1" applyAlignment="1" applyProtection="1">
      <alignment horizontal="center"/>
      <protection locked="0"/>
    </xf>
    <xf numFmtId="0" fontId="3" fillId="4" borderId="1" xfId="0" applyFont="1" applyFill="1" applyBorder="1" applyAlignment="1" applyProtection="1">
      <alignment horizontal="center"/>
      <protection locked="0"/>
    </xf>
    <xf numFmtId="1" fontId="0" fillId="4" borderId="1" xfId="0" applyNumberFormat="1" applyFill="1" applyBorder="1" applyAlignment="1" applyProtection="1">
      <alignment horizontal="center"/>
      <protection locked="0"/>
    </xf>
    <xf numFmtId="0" fontId="0" fillId="4" borderId="1" xfId="0" applyFill="1" applyBorder="1" applyProtection="1">
      <protection locked="0"/>
    </xf>
    <xf numFmtId="0" fontId="3" fillId="3" borderId="1" xfId="0" applyFont="1" applyFill="1" applyBorder="1" applyAlignment="1" applyProtection="1">
      <alignment horizontal="center"/>
      <protection locked="0"/>
    </xf>
    <xf numFmtId="0" fontId="0" fillId="3" borderId="0" xfId="0" applyFill="1"/>
    <xf numFmtId="0" fontId="0" fillId="4" borderId="0" xfId="0" applyFill="1"/>
    <xf numFmtId="0" fontId="0" fillId="5" borderId="0" xfId="0" applyFill="1"/>
    <xf numFmtId="2" fontId="0" fillId="4" borderId="2" xfId="0" applyNumberFormat="1" applyFill="1" applyBorder="1" applyAlignment="1" applyProtection="1">
      <alignment horizontal="center"/>
      <protection locked="0"/>
    </xf>
    <xf numFmtId="2" fontId="0" fillId="4" borderId="1" xfId="0" applyNumberFormat="1" applyFill="1" applyBorder="1" applyAlignment="1" applyProtection="1">
      <alignment horizontal="center"/>
      <protection locked="0"/>
    </xf>
    <xf numFmtId="0" fontId="0" fillId="4" borderId="1" xfId="0" applyFill="1" applyBorder="1"/>
    <xf numFmtId="0" fontId="0" fillId="3" borderId="1" xfId="0" applyFill="1" applyBorder="1"/>
    <xf numFmtId="0" fontId="0" fillId="2" borderId="1" xfId="0" applyFill="1" applyBorder="1"/>
    <xf numFmtId="0" fontId="0" fillId="5" borderId="1" xfId="0" applyFill="1" applyBorder="1"/>
    <xf numFmtId="0" fontId="0" fillId="4" borderId="4" xfId="0" applyFill="1" applyBorder="1" applyAlignment="1" applyProtection="1">
      <alignment horizontal="center"/>
      <protection locked="0"/>
    </xf>
    <xf numFmtId="165" fontId="0" fillId="3" borderId="3" xfId="0" applyNumberFormat="1" applyFill="1" applyBorder="1" applyProtection="1">
      <protection locked="0"/>
    </xf>
    <xf numFmtId="0" fontId="15" fillId="4" borderId="8" xfId="0" applyFont="1" applyFill="1" applyBorder="1" applyAlignment="1" applyProtection="1">
      <alignment horizontal="center"/>
      <protection locked="0"/>
    </xf>
    <xf numFmtId="0" fontId="15" fillId="4" borderId="9" xfId="0" applyFont="1" applyFill="1" applyBorder="1" applyAlignment="1" applyProtection="1">
      <alignment horizontal="center"/>
      <protection locked="0"/>
    </xf>
    <xf numFmtId="0" fontId="16" fillId="4" borderId="9" xfId="0" applyFont="1" applyFill="1" applyBorder="1" applyAlignment="1" applyProtection="1">
      <alignment horizontal="center"/>
      <protection locked="0"/>
    </xf>
    <xf numFmtId="1" fontId="15" fillId="4" borderId="9" xfId="0" applyNumberFormat="1" applyFont="1" applyFill="1" applyBorder="1" applyAlignment="1" applyProtection="1">
      <alignment horizontal="center"/>
      <protection locked="0"/>
    </xf>
    <xf numFmtId="2" fontId="15" fillId="4" borderId="9" xfId="0" applyNumberFormat="1" applyFont="1" applyFill="1" applyBorder="1" applyAlignment="1" applyProtection="1">
      <alignment horizontal="center"/>
      <protection locked="0"/>
    </xf>
    <xf numFmtId="0" fontId="15" fillId="4" borderId="9" xfId="0" applyFont="1" applyFill="1" applyBorder="1" applyProtection="1">
      <protection locked="0"/>
    </xf>
    <xf numFmtId="165" fontId="15" fillId="3" borderId="10" xfId="0" applyNumberFormat="1" applyFont="1" applyFill="1" applyBorder="1" applyProtection="1">
      <protection locked="0"/>
    </xf>
    <xf numFmtId="0" fontId="0" fillId="4" borderId="12" xfId="0" applyFill="1" applyBorder="1" applyAlignment="1" applyProtection="1">
      <alignment horizontal="center"/>
      <protection locked="0"/>
    </xf>
    <xf numFmtId="0" fontId="0" fillId="4" borderId="13" xfId="0" applyFill="1" applyBorder="1" applyAlignment="1" applyProtection="1">
      <alignment horizontal="center"/>
      <protection locked="0"/>
    </xf>
    <xf numFmtId="0" fontId="3" fillId="4" borderId="13" xfId="0" applyFont="1" applyFill="1" applyBorder="1" applyAlignment="1" applyProtection="1">
      <alignment horizontal="center"/>
      <protection locked="0"/>
    </xf>
    <xf numFmtId="165" fontId="0" fillId="3" borderId="11" xfId="0" applyNumberFormat="1" applyFill="1" applyBorder="1" applyProtection="1">
      <protection locked="0"/>
    </xf>
    <xf numFmtId="0" fontId="0" fillId="4" borderId="8" xfId="0" applyFill="1" applyBorder="1" applyAlignment="1" applyProtection="1">
      <alignment horizontal="center"/>
      <protection locked="0"/>
    </xf>
    <xf numFmtId="0" fontId="0" fillId="4" borderId="9" xfId="0" applyFill="1" applyBorder="1" applyAlignment="1" applyProtection="1">
      <alignment horizontal="center"/>
      <protection locked="0"/>
    </xf>
    <xf numFmtId="0" fontId="3" fillId="4" borderId="9" xfId="0" applyFont="1" applyFill="1" applyBorder="1" applyAlignment="1" applyProtection="1">
      <alignment horizontal="center"/>
      <protection locked="0"/>
    </xf>
    <xf numFmtId="165" fontId="0" fillId="3" borderId="10" xfId="0" applyNumberFormat="1" applyFill="1" applyBorder="1" applyProtection="1">
      <protection locked="0"/>
    </xf>
    <xf numFmtId="0" fontId="0" fillId="4" borderId="9" xfId="0" applyFill="1" applyBorder="1" applyAlignment="1" applyProtection="1">
      <alignment horizontal="right"/>
      <protection locked="0"/>
    </xf>
    <xf numFmtId="0" fontId="16" fillId="3" borderId="9" xfId="0" applyFont="1" applyFill="1" applyBorder="1" applyAlignment="1" applyProtection="1">
      <alignment horizontal="center"/>
      <protection locked="0"/>
    </xf>
    <xf numFmtId="2" fontId="15" fillId="4" borderId="13" xfId="0" applyNumberFormat="1" applyFont="1" applyFill="1" applyBorder="1" applyAlignment="1" applyProtection="1">
      <alignment horizontal="center"/>
      <protection locked="0"/>
    </xf>
    <xf numFmtId="0" fontId="3" fillId="3" borderId="13" xfId="0" applyFont="1" applyFill="1" applyBorder="1" applyAlignment="1" applyProtection="1">
      <alignment horizontal="center"/>
      <protection locked="0"/>
    </xf>
    <xf numFmtId="0" fontId="0" fillId="4" borderId="13" xfId="0" applyFill="1" applyBorder="1" applyAlignment="1" applyProtection="1">
      <alignment horizontal="right"/>
      <protection locked="0"/>
    </xf>
    <xf numFmtId="0" fontId="20" fillId="0" borderId="0" xfId="0" applyFont="1"/>
    <xf numFmtId="0" fontId="24" fillId="0" borderId="0" xfId="0" applyFont="1"/>
    <xf numFmtId="0" fontId="24" fillId="0" borderId="0" xfId="0" quotePrefix="1" applyFont="1"/>
    <xf numFmtId="14" fontId="24" fillId="0" borderId="0" xfId="0" applyNumberFormat="1" applyFont="1" applyAlignment="1">
      <alignment horizontal="center"/>
    </xf>
    <xf numFmtId="0" fontId="24" fillId="0" borderId="0" xfId="0" applyFont="1" applyAlignment="1">
      <alignment horizontal="center"/>
    </xf>
    <xf numFmtId="0" fontId="26" fillId="0" borderId="0" xfId="0" applyFont="1"/>
    <xf numFmtId="0" fontId="0" fillId="0" borderId="0" xfId="0" applyProtection="1">
      <protection locked="0"/>
    </xf>
    <xf numFmtId="0" fontId="2" fillId="0" borderId="0" xfId="0" applyFont="1" applyProtection="1">
      <protection locked="0"/>
    </xf>
    <xf numFmtId="0" fontId="0" fillId="0" borderId="1" xfId="0" applyBorder="1" applyProtection="1">
      <protection locked="0"/>
    </xf>
    <xf numFmtId="0" fontId="21" fillId="4" borderId="3" xfId="0" applyFont="1" applyFill="1" applyBorder="1" applyProtection="1">
      <protection locked="0"/>
    </xf>
    <xf numFmtId="0" fontId="14" fillId="0" borderId="0" xfId="0" applyFont="1" applyProtection="1">
      <protection locked="0"/>
    </xf>
    <xf numFmtId="0" fontId="2" fillId="0" borderId="1" xfId="0" applyFont="1" applyBorder="1" applyProtection="1">
      <protection locked="0"/>
    </xf>
    <xf numFmtId="0" fontId="0" fillId="0" borderId="0" xfId="0" applyAlignment="1" applyProtection="1">
      <alignment horizontal="center"/>
      <protection locked="0"/>
    </xf>
    <xf numFmtId="0" fontId="0" fillId="0" borderId="0" xfId="0" applyAlignment="1" applyProtection="1">
      <alignment horizontal="right"/>
      <protection locked="0"/>
    </xf>
    <xf numFmtId="165" fontId="0" fillId="0" borderId="0" xfId="0" applyNumberFormat="1" applyProtection="1">
      <protection locked="0"/>
    </xf>
    <xf numFmtId="165" fontId="2" fillId="0" borderId="0" xfId="0" applyNumberFormat="1" applyFont="1" applyProtection="1">
      <protection locked="0"/>
    </xf>
    <xf numFmtId="0" fontId="0" fillId="4" borderId="0" xfId="0" applyFill="1" applyProtection="1">
      <protection locked="0"/>
    </xf>
    <xf numFmtId="0" fontId="0" fillId="3" borderId="1" xfId="0" applyFill="1" applyBorder="1" applyProtection="1">
      <protection locked="0"/>
    </xf>
    <xf numFmtId="0" fontId="0" fillId="3" borderId="0" xfId="0" applyFill="1" applyProtection="1">
      <protection locked="0"/>
    </xf>
    <xf numFmtId="0" fontId="0" fillId="2" borderId="1" xfId="0" applyFill="1" applyBorder="1" applyProtection="1">
      <protection locked="0"/>
    </xf>
    <xf numFmtId="0" fontId="0" fillId="2" borderId="0" xfId="0" applyFill="1" applyProtection="1">
      <protection locked="0"/>
    </xf>
    <xf numFmtId="0" fontId="0" fillId="5" borderId="1" xfId="0" applyFill="1" applyBorder="1" applyProtection="1">
      <protection locked="0"/>
    </xf>
    <xf numFmtId="0" fontId="0" fillId="5" borderId="0" xfId="0" applyFill="1" applyProtection="1">
      <protection locked="0"/>
    </xf>
    <xf numFmtId="0" fontId="6" fillId="0" borderId="0" xfId="3" applyProtection="1">
      <protection locked="0"/>
    </xf>
    <xf numFmtId="0" fontId="13" fillId="0" borderId="0" xfId="0" applyFont="1" applyProtection="1">
      <protection locked="0"/>
    </xf>
    <xf numFmtId="0" fontId="3" fillId="0" borderId="0" xfId="0" applyFont="1" applyProtection="1">
      <protection locked="0"/>
    </xf>
    <xf numFmtId="0" fontId="3" fillId="0" borderId="0" xfId="0" applyFont="1" applyAlignment="1" applyProtection="1">
      <alignment horizontal="center"/>
      <protection locked="0"/>
    </xf>
    <xf numFmtId="0" fontId="17" fillId="4" borderId="1" xfId="0" applyFont="1" applyFill="1" applyBorder="1" applyAlignment="1" applyProtection="1">
      <alignment horizontal="center"/>
      <protection locked="0"/>
    </xf>
    <xf numFmtId="0" fontId="10" fillId="0" borderId="0" xfId="0" applyFont="1" applyAlignment="1" applyProtection="1">
      <alignment horizontal="center"/>
      <protection locked="0"/>
    </xf>
    <xf numFmtId="0" fontId="11" fillId="0" borderId="0" xfId="0" applyFont="1" applyAlignment="1" applyProtection="1">
      <alignment horizontal="center"/>
      <protection locked="0"/>
    </xf>
    <xf numFmtId="0" fontId="19" fillId="0" borderId="0" xfId="0" applyFont="1" applyAlignment="1" applyProtection="1">
      <alignment vertical="top"/>
      <protection locked="0"/>
    </xf>
    <xf numFmtId="0" fontId="12" fillId="0" borderId="0" xfId="0" applyFont="1" applyProtection="1">
      <protection locked="0"/>
    </xf>
    <xf numFmtId="0" fontId="19" fillId="0" borderId="0" xfId="0" applyFont="1" applyAlignment="1" applyProtection="1">
      <alignment vertical="top" wrapText="1"/>
      <protection locked="0"/>
    </xf>
    <xf numFmtId="0" fontId="0" fillId="0" borderId="0" xfId="0" applyProtection="1">
      <protection hidden="1"/>
    </xf>
    <xf numFmtId="0" fontId="2" fillId="0" borderId="0" xfId="0" applyFont="1" applyProtection="1">
      <protection hidden="1"/>
    </xf>
    <xf numFmtId="0" fontId="22" fillId="0" borderId="0" xfId="0" applyFont="1" applyProtection="1">
      <protection hidden="1"/>
    </xf>
    <xf numFmtId="0" fontId="7" fillId="0" borderId="0" xfId="0" applyFont="1" applyProtection="1">
      <protection hidden="1"/>
    </xf>
    <xf numFmtId="0" fontId="23" fillId="0" borderId="0" xfId="0" applyFont="1" applyProtection="1">
      <protection hidden="1"/>
    </xf>
    <xf numFmtId="49" fontId="25" fillId="0" borderId="0" xfId="0" applyNumberFormat="1" applyFont="1" applyAlignment="1" applyProtection="1">
      <alignment horizontal="right" vertical="top"/>
      <protection hidden="1"/>
    </xf>
    <xf numFmtId="49" fontId="25" fillId="0" borderId="0" xfId="0" applyNumberFormat="1" applyFont="1" applyAlignment="1" applyProtection="1">
      <alignment horizontal="left" vertical="top"/>
      <protection hidden="1"/>
    </xf>
    <xf numFmtId="0" fontId="0" fillId="0" borderId="1" xfId="0" applyBorder="1" applyProtection="1">
      <protection hidden="1"/>
    </xf>
    <xf numFmtId="0" fontId="21" fillId="4" borderId="3" xfId="0" applyFont="1" applyFill="1" applyBorder="1" applyProtection="1">
      <protection hidden="1"/>
    </xf>
    <xf numFmtId="0" fontId="21" fillId="4" borderId="4" xfId="0" applyFont="1" applyFill="1" applyBorder="1" applyProtection="1">
      <protection hidden="1"/>
    </xf>
    <xf numFmtId="0" fontId="0" fillId="4" borderId="4" xfId="0" applyFill="1" applyBorder="1" applyProtection="1">
      <protection hidden="1"/>
    </xf>
    <xf numFmtId="0" fontId="20" fillId="6" borderId="1" xfId="0" applyFont="1" applyFill="1" applyBorder="1" applyAlignment="1" applyProtection="1">
      <alignment wrapText="1"/>
      <protection hidden="1"/>
    </xf>
    <xf numFmtId="0" fontId="2" fillId="3" borderId="6" xfId="0" applyFont="1" applyFill="1" applyBorder="1" applyAlignment="1" applyProtection="1">
      <alignment horizontal="center" vertical="center" wrapText="1"/>
      <protection hidden="1"/>
    </xf>
    <xf numFmtId="0" fontId="2" fillId="3" borderId="2" xfId="0" applyFont="1" applyFill="1" applyBorder="1" applyAlignment="1" applyProtection="1">
      <alignment horizontal="center" vertical="center" wrapText="1"/>
      <protection hidden="1"/>
    </xf>
    <xf numFmtId="0" fontId="2" fillId="3" borderId="7" xfId="0" applyFont="1" applyFill="1" applyBorder="1" applyAlignment="1" applyProtection="1">
      <alignment horizontal="center" vertical="center" wrapText="1"/>
      <protection hidden="1"/>
    </xf>
    <xf numFmtId="0" fontId="18" fillId="0" borderId="0" xfId="0" applyFont="1" applyProtection="1">
      <protection locked="0"/>
    </xf>
    <xf numFmtId="0" fontId="20" fillId="0" borderId="0" xfId="0" applyFont="1" applyProtection="1">
      <protection hidden="1"/>
    </xf>
    <xf numFmtId="0" fontId="28" fillId="0" borderId="0" xfId="0" applyFont="1" applyAlignment="1" applyProtection="1">
      <alignment vertical="top"/>
      <protection hidden="1"/>
    </xf>
    <xf numFmtId="16" fontId="24" fillId="0" borderId="0" xfId="0" quotePrefix="1" applyNumberFormat="1" applyFont="1"/>
    <xf numFmtId="0" fontId="14" fillId="0" borderId="0" xfId="0" applyFont="1" applyAlignment="1">
      <alignment vertical="top" wrapText="1"/>
    </xf>
    <xf numFmtId="0" fontId="20" fillId="6" borderId="1" xfId="0" applyFont="1" applyFill="1" applyBorder="1" applyAlignment="1" applyProtection="1">
      <protection hidden="1"/>
    </xf>
    <xf numFmtId="0" fontId="20" fillId="6" borderId="3" xfId="0" applyFont="1" applyFill="1" applyBorder="1" applyAlignment="1" applyProtection="1">
      <protection hidden="1"/>
    </xf>
    <xf numFmtId="0" fontId="20" fillId="6" borderId="5" xfId="0" applyFont="1" applyFill="1" applyBorder="1" applyAlignment="1" applyProtection="1">
      <protection hidden="1"/>
    </xf>
    <xf numFmtId="0" fontId="20" fillId="6" borderId="4" xfId="0" applyFont="1" applyFill="1" applyBorder="1" applyAlignment="1" applyProtection="1">
      <protection hidden="1"/>
    </xf>
  </cellXfs>
  <cellStyles count="11">
    <cellStyle name="Hiperpovezava" xfId="3" builtinId="8"/>
    <cellStyle name="Navadno" xfId="0" builtinId="0"/>
    <cellStyle name="Navadno 2" xfId="1" xr:uid="{72D3395D-0A2B-4FCF-8922-38190F5FEAFF}"/>
    <cellStyle name="Valuta 2" xfId="2" xr:uid="{6B8BD843-5F8A-4D76-8274-2AFF45DEA726}"/>
    <cellStyle name="Valuta 2 2" xfId="4" xr:uid="{B00934D5-ADE5-4C4E-B7B1-22C9A16CA10D}"/>
    <cellStyle name="Valuta 2 2 2" xfId="6" xr:uid="{EC1F70DD-DDA9-4477-AAEB-16702FC9B478}"/>
    <cellStyle name="Valuta 2 2 2 2" xfId="10" xr:uid="{5F95242F-72B4-4256-8EEB-406426111D5F}"/>
    <cellStyle name="Valuta 2 2 3" xfId="8" xr:uid="{ADE8F46A-1D83-49E0-9506-9ECD51A22E17}"/>
    <cellStyle name="Valuta 2 3" xfId="5" xr:uid="{58FF205B-E465-4E4C-AFEA-33CF2FB09656}"/>
    <cellStyle name="Valuta 2 3 2" xfId="9" xr:uid="{78C7C0B0-3AAC-4EFB-A8D1-B1C2CE7A576B}"/>
    <cellStyle name="Valuta 2 4" xfId="7" xr:uid="{356C9F00-A27C-456A-8416-0654D9B034C2}"/>
  </cellStyles>
  <dxfs count="537">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center"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CCC"/>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center"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CCC"/>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rgb="FF000000"/>
        </bottom>
      </border>
    </dxf>
    <dxf>
      <border outline="0">
        <left style="thin">
          <color rgb="FF000000"/>
        </left>
        <right style="thin">
          <color rgb="FF000000"/>
        </right>
        <top style="thin">
          <color rgb="FF000000"/>
        </top>
        <bottom style="thin">
          <color rgb="FF000000"/>
        </bottom>
      </border>
    </dxf>
    <dxf>
      <protection locked="0" hidden="0"/>
    </dxf>
    <dxf>
      <fill>
        <patternFill patternType="solid">
          <fgColor rgb="FF000000"/>
          <bgColor rgb="FFE7E6E6"/>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theme="7" tint="0.79998168889431442"/>
        </patternFill>
      </fill>
    </dxf>
    <dxf>
      <fill>
        <patternFill>
          <bgColor rgb="FFFFC7CE"/>
        </patternFill>
      </fill>
    </dxf>
    <dxf>
      <fill>
        <patternFill>
          <bgColor rgb="FFFFC7CE"/>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theme="7" tint="0.79998168889431442"/>
        </patternFill>
      </fill>
    </dxf>
    <dxf>
      <fill>
        <patternFill>
          <bgColor theme="7" tint="0.79998168889431442"/>
        </patternFill>
      </fill>
    </dxf>
    <dxf>
      <fill>
        <patternFill>
          <bgColor rgb="FFFFCCCC"/>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outline="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outline="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general"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CCC"/>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center"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left style="thin">
          <color indexed="64"/>
        </left>
        <right/>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6"/>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bottom/>
      </border>
      <protection locked="0" hidden="0"/>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center"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bgColor rgb="FFFFC7CE"/>
        </patternFill>
      </fill>
    </dxf>
    <dxf>
      <fill>
        <patternFill patternType="none">
          <bgColor auto="1"/>
        </patternFill>
      </fill>
    </dxf>
    <dxf>
      <numFmt numFmtId="165" formatCode="0.000"/>
      <fill>
        <patternFill patternType="solid">
          <fgColor indexed="64"/>
          <bgColor theme="6"/>
        </patternFill>
      </fill>
      <border diagonalUp="0" diagonalDown="0">
        <left style="thin">
          <color indexed="64"/>
        </left>
        <right/>
        <top style="thin">
          <color indexed="64"/>
        </top>
        <bottom style="thin">
          <color indexed="64"/>
        </bottom>
        <vertical/>
        <horizontal/>
      </border>
      <protection locked="0" hidden="0"/>
    </dxf>
    <dxf>
      <numFmt numFmtId="165" formatCode="0.000"/>
      <fill>
        <patternFill patternType="solid">
          <fgColor indexed="64"/>
          <bgColor theme="6"/>
        </patternFill>
      </fill>
      <border diagonalUp="0" diagonalDown="0">
        <left style="thin">
          <color indexed="64"/>
        </left>
        <right/>
        <top style="thin">
          <color indexed="64"/>
        </top>
        <bottom/>
      </border>
      <protection locked="0" hidden="0"/>
    </dxf>
    <dxf>
      <fill>
        <patternFill patternType="solid">
          <fgColor indexed="64"/>
          <bgColor theme="2"/>
        </patternFill>
      </fill>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right"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numFmt numFmtId="2" formatCode="0.0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numFmt numFmtId="1" formatCode="0"/>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ont>
        <b val="0"/>
        <i val="0"/>
        <strike val="0"/>
        <condense val="0"/>
        <extend val="0"/>
        <outline val="0"/>
        <shadow val="0"/>
        <u val="none"/>
        <vertAlign val="baseline"/>
        <sz val="11"/>
        <color auto="1"/>
        <name val="Arial"/>
        <family val="2"/>
        <charset val="238"/>
        <scheme val="minor"/>
      </font>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style="thin">
          <color indexed="64"/>
        </left>
        <right style="thin">
          <color indexed="64"/>
        </right>
        <top style="thin">
          <color indexed="64"/>
        </top>
        <bottom/>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style="thin">
          <color indexed="64"/>
        </bottom>
        <vertical/>
        <horizontal/>
      </border>
      <protection locked="0" hidden="0"/>
    </dxf>
    <dxf>
      <fill>
        <patternFill patternType="solid">
          <fgColor indexed="64"/>
          <bgColor theme="2"/>
        </patternFill>
      </fill>
      <alignment horizontal="center" vertical="bottom" textRotation="0" wrapText="0" indent="0" justifyLastLine="0" shrinkToFit="0" readingOrder="0"/>
      <border diagonalUp="0" diagonalDown="0">
        <left/>
        <right style="thin">
          <color indexed="64"/>
        </right>
        <top style="thin">
          <color indexed="64"/>
        </top>
        <bottom/>
      </border>
      <protection locked="0" hidden="0"/>
    </dxf>
    <dxf>
      <border outline="0">
        <top style="thin">
          <color indexed="64"/>
        </top>
      </border>
    </dxf>
    <dxf>
      <border outline="0">
        <bottom style="thin">
          <color indexed="64"/>
        </bottom>
      </border>
    </dxf>
    <dxf>
      <border outline="0">
        <left style="thin">
          <color indexed="64"/>
        </left>
        <right style="thin">
          <color indexed="64"/>
        </right>
        <top style="thin">
          <color indexed="64"/>
        </top>
        <bottom style="thin">
          <color indexed="64"/>
        </bottom>
      </border>
    </dxf>
    <dxf>
      <protection locked="0" hidden="0"/>
    </dxf>
    <dxf>
      <fill>
        <patternFill patternType="solid">
          <fgColor indexed="64"/>
          <bgColor theme="2"/>
        </patternFill>
      </fill>
      <alignment horizontal="center" vertical="bottom" textRotation="0" wrapText="0" indent="0" justifyLastLine="0" shrinkToFit="0" readingOrder="0"/>
      <protection locked="0" hidden="0"/>
    </dxf>
    <dxf>
      <font>
        <b/>
        <i val="0"/>
        <strike val="0"/>
        <condense val="0"/>
        <extend val="0"/>
        <outline val="0"/>
        <shadow val="0"/>
        <u val="none"/>
        <vertAlign val="baseline"/>
        <sz val="11"/>
        <color theme="1"/>
        <name val="Arial"/>
        <family val="2"/>
        <charset val="238"/>
        <scheme val="minor"/>
      </font>
      <fill>
        <patternFill patternType="solid">
          <fgColor indexed="64"/>
          <bgColor theme="6"/>
        </patternFill>
      </fill>
      <alignment horizontal="center" vertical="center" textRotation="0" wrapText="1" indent="0" justifyLastLine="0" shrinkToFit="0" readingOrder="0"/>
      <border diagonalUp="0" diagonalDown="0">
        <left style="thin">
          <color indexed="64"/>
        </left>
        <right style="thin">
          <color indexed="64"/>
        </right>
        <top/>
        <bottom/>
      </border>
      <protection locked="1" hidden="1"/>
    </dxf>
    <dxf>
      <fill>
        <patternFill>
          <bgColor rgb="FFFFC7CE"/>
        </patternFill>
      </fill>
    </dxf>
    <dxf>
      <fill>
        <patternFill patternType="solid">
          <bgColor rgb="FFFFC7CE"/>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patternType="solid">
          <bgColor rgb="FFFFC7CE"/>
        </patternFill>
      </fill>
    </dxf>
    <dxf>
      <fill>
        <patternFill patternType="solid">
          <bgColor rgb="FFFFC7CE"/>
        </patternFill>
      </fill>
    </dxf>
    <dxf>
      <fill>
        <patternFill patternType="solid">
          <bgColor theme="7" tint="0.79998168889431442"/>
        </patternFill>
      </fill>
    </dxf>
    <dxf>
      <fill>
        <patternFill>
          <bgColor rgb="FFFFC7CE"/>
        </patternFill>
      </fill>
    </dxf>
    <dxf>
      <fill>
        <patternFill>
          <bgColor rgb="FFFFC7CE"/>
        </patternFill>
      </fill>
    </dxf>
    <dxf>
      <fill>
        <patternFill>
          <bgColor theme="7" tint="0.79998168889431442"/>
        </patternFill>
      </fill>
    </dxf>
    <dxf>
      <fill>
        <patternFill patternType="solid">
          <bgColor rgb="FFFFC7CE"/>
        </patternFill>
      </fill>
    </dxf>
    <dxf>
      <fill>
        <patternFill>
          <bgColor rgb="FFFFC7CE"/>
        </patternFill>
      </fill>
    </dxf>
    <dxf>
      <fill>
        <patternFill>
          <bgColor rgb="FFFFC7CE"/>
        </patternFill>
      </fill>
    </dxf>
    <dxf>
      <fill>
        <patternFill>
          <bgColor rgb="FFFFC7CE"/>
        </patternFill>
      </fill>
    </dxf>
    <dxf>
      <fill>
        <patternFill>
          <bgColor theme="7" tint="0.79998168889431442"/>
        </patternFill>
      </fill>
    </dxf>
    <dxf>
      <fill>
        <patternFill>
          <bgColor rgb="FFFFCCCC"/>
        </patternFill>
      </fill>
    </dxf>
    <dxf>
      <fill>
        <patternFill>
          <bgColor theme="7" tint="0.79998168889431442"/>
        </patternFill>
      </fill>
    </dxf>
    <dxf>
      <fill>
        <patternFill>
          <bgColor rgb="FFFFC7CE"/>
        </patternFill>
      </fill>
    </dxf>
    <dxf>
      <fill>
        <patternFill patternType="none">
          <bgColor auto="1"/>
        </patternFill>
      </fill>
    </dxf>
  </dxfs>
  <tableStyles count="0" defaultTableStyle="TableStyleMedium2" defaultPivotStyle="PivotStyleLight16"/>
  <colors>
    <mruColors>
      <color rgb="FFFFC7CE"/>
      <color rgb="FF0563C1"/>
      <color rgb="FFFFCCCC"/>
      <color rgb="FF99CCFF"/>
      <color rgb="FFCCFFFF"/>
      <color rgb="FFCCECFF"/>
      <color rgb="FF0000FF"/>
      <color rgb="FF990000"/>
      <color rgb="FF9C0006"/>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5280-4191-81AA-F58244C19AEE}"/>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5280-4191-81AA-F58244C19AEE}"/>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sharp L corner (trans)'!$C$65</c:f>
              <c:numCache>
                <c:formatCode>General</c:formatCode>
                <c:ptCount val="1"/>
                <c:pt idx="0">
                  <c:v>1000</c:v>
                </c:pt>
              </c:numCache>
            </c:numRef>
          </c:xVal>
          <c:yVal>
            <c:numRef>
              <c:f>'FTV sharp L corner (trans)'!$D$65</c:f>
              <c:numCache>
                <c:formatCode>General</c:formatCode>
                <c:ptCount val="1"/>
                <c:pt idx="0">
                  <c:v>1000</c:v>
                </c:pt>
              </c:numCache>
            </c:numRef>
          </c:yVal>
          <c:smooth val="0"/>
          <c:extLst>
            <c:ext xmlns:c16="http://schemas.microsoft.com/office/drawing/2014/chart" uri="{C3380CC4-5D6E-409C-BE32-E72D297353CC}">
              <c16:uniqueId val="{00000002-5280-4191-81AA-F58244C19AEE}"/>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sharp L corner (trans)'!$C$69:$C$74</c:f>
              <c:numCache>
                <c:formatCode>General</c:formatCode>
                <c:ptCount val="6"/>
                <c:pt idx="0">
                  <c:v>300</c:v>
                </c:pt>
                <c:pt idx="1">
                  <c:v>300</c:v>
                </c:pt>
                <c:pt idx="2">
                  <c:v>1000</c:v>
                </c:pt>
                <c:pt idx="3">
                  <c:v>2000</c:v>
                </c:pt>
                <c:pt idx="4">
                  <c:v>2000</c:v>
                </c:pt>
                <c:pt idx="5">
                  <c:v>300</c:v>
                </c:pt>
              </c:numCache>
            </c:numRef>
          </c:xVal>
          <c:yVal>
            <c:numRef>
              <c:f>'FTV sharp L corner (trans)'!$D$69:$D$74</c:f>
              <c:numCache>
                <c:formatCode>General</c:formatCode>
                <c:ptCount val="6"/>
                <c:pt idx="0">
                  <c:v>300</c:v>
                </c:pt>
                <c:pt idx="1">
                  <c:v>2000</c:v>
                </c:pt>
                <c:pt idx="2">
                  <c:v>2000</c:v>
                </c:pt>
                <c:pt idx="3">
                  <c:v>1000</c:v>
                </c:pt>
                <c:pt idx="4">
                  <c:v>300</c:v>
                </c:pt>
                <c:pt idx="5">
                  <c:v>300</c:v>
                </c:pt>
              </c:numCache>
            </c:numRef>
          </c:yVal>
          <c:smooth val="0"/>
          <c:extLst>
            <c:ext xmlns:c16="http://schemas.microsoft.com/office/drawing/2014/chart" uri="{C3380CC4-5D6E-409C-BE32-E72D297353CC}">
              <c16:uniqueId val="{00000003-5280-4191-81AA-F58244C19AEE}"/>
            </c:ext>
          </c:extLst>
        </c:ser>
        <c:dLbls>
          <c:showLegendKey val="0"/>
          <c:showVal val="0"/>
          <c:showCatName val="0"/>
          <c:showSerName val="0"/>
          <c:showPercent val="0"/>
          <c:showBubbleSize val="0"/>
        </c:dLbls>
        <c:axId val="943585919"/>
        <c:axId val="943587839"/>
      </c:scatterChart>
      <c:valAx>
        <c:axId val="943585919"/>
        <c:scaling>
          <c:orientation val="minMax"/>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valAx>
      <c:valAx>
        <c:axId val="943587839"/>
        <c:scaling>
          <c:orientation val="minMax"/>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radarChart>
        <c:radarStyle val="filled"/>
        <c:varyColors val="0"/>
        <c:ser>
          <c:idx val="1"/>
          <c:order val="1"/>
          <c:tx>
            <c:v>Limit min</c:v>
          </c:tx>
          <c:spPr>
            <a:solidFill>
              <a:schemeClr val="accent2"/>
            </a:solidFill>
            <a:ln>
              <a:noFill/>
            </a:ln>
            <a:effectLst/>
          </c:spPr>
          <c:cat>
            <c:strRef>
              <c:f>'FTV sharp U corner (trans)'!$C$64:$E$64</c:f>
              <c:strCache>
                <c:ptCount val="3"/>
                <c:pt idx="0">
                  <c:v>A [mm]</c:v>
                </c:pt>
                <c:pt idx="1">
                  <c:v>B [mm]</c:v>
                </c:pt>
                <c:pt idx="2">
                  <c:v>C [mm]</c:v>
                </c:pt>
              </c:strCache>
            </c:strRef>
          </c:cat>
          <c:val>
            <c:numRef>
              <c:f>'FTV sharp U corner (trans)'!$C$66:$E$66</c:f>
              <c:numCache>
                <c:formatCode>General</c:formatCode>
                <c:ptCount val="3"/>
                <c:pt idx="0">
                  <c:v>270</c:v>
                </c:pt>
                <c:pt idx="1">
                  <c:v>540</c:v>
                </c:pt>
                <c:pt idx="2">
                  <c:v>270</c:v>
                </c:pt>
              </c:numCache>
            </c:numRef>
          </c:val>
          <c:extLst>
            <c:ext xmlns:c16="http://schemas.microsoft.com/office/drawing/2014/chart" uri="{C3380CC4-5D6E-409C-BE32-E72D297353CC}">
              <c16:uniqueId val="{00000000-14C5-455C-B11F-D2124905298F}"/>
            </c:ext>
          </c:extLst>
        </c:ser>
        <c:dLbls>
          <c:showLegendKey val="0"/>
          <c:showVal val="0"/>
          <c:showCatName val="0"/>
          <c:showSerName val="0"/>
          <c:showPercent val="0"/>
          <c:showBubbleSize val="0"/>
        </c:dLbls>
        <c:axId val="943585919"/>
        <c:axId val="943587839"/>
      </c:radarChart>
      <c:radarChart>
        <c:radarStyle val="marker"/>
        <c:varyColors val="0"/>
        <c:ser>
          <c:idx val="0"/>
          <c:order val="0"/>
          <c:tx>
            <c:v>U-corner</c:v>
          </c:tx>
          <c:spPr>
            <a:ln w="19050" cap="rnd">
              <a:solidFill>
                <a:schemeClr val="accent1">
                  <a:alpha val="99000"/>
                </a:schemeClr>
              </a:solidFill>
              <a:round/>
            </a:ln>
            <a:effectLst/>
          </c:spPr>
          <c:marker>
            <c:symbol val="circle"/>
            <c:size val="8"/>
            <c:spPr>
              <a:solidFill>
                <a:schemeClr val="accent1"/>
              </a:solidFill>
              <a:ln w="9525" cap="sq">
                <a:solidFill>
                  <a:schemeClr val="accent1"/>
                </a:solidFill>
                <a:round/>
              </a:ln>
              <a:effectLst/>
            </c:spPr>
          </c:marker>
          <c:dPt>
            <c:idx val="1"/>
            <c:marker>
              <c:symbol val="circle"/>
              <c:size val="8"/>
              <c:spPr>
                <a:solidFill>
                  <a:schemeClr val="accent1"/>
                </a:solidFill>
                <a:ln w="9525" cap="sq">
                  <a:solidFill>
                    <a:schemeClr val="accent1"/>
                  </a:solidFill>
                  <a:round/>
                </a:ln>
                <a:effectLst/>
              </c:spPr>
            </c:marker>
            <c:bubble3D val="0"/>
            <c:spPr>
              <a:ln w="19050" cap="rnd">
                <a:solidFill>
                  <a:schemeClr val="accent1">
                    <a:alpha val="99000"/>
                  </a:schemeClr>
                </a:solidFill>
                <a:round/>
              </a:ln>
              <a:effectLst/>
            </c:spPr>
            <c:extLst>
              <c:ext xmlns:c16="http://schemas.microsoft.com/office/drawing/2014/chart" uri="{C3380CC4-5D6E-409C-BE32-E72D297353CC}">
                <c16:uniqueId val="{00000002-14C5-455C-B11F-D2124905298F}"/>
              </c:ext>
            </c:extLst>
          </c:dPt>
          <c:dLbls>
            <c:spPr>
              <a:noFill/>
              <a:ln>
                <a:noFill/>
              </a:ln>
              <a:effectLst/>
            </c:spPr>
            <c:txPr>
              <a:bodyPr rot="0" spcFirstLastPara="1" vertOverflow="clip" horzOverflow="clip" vert="horz" wrap="square" lIns="36576" tIns="18288" rIns="36576" bIns="18288"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a:noFill/>
                  <a:ln>
                    <a:noFill/>
                  </a:ln>
                </c15:spPr>
                <c15:showLeaderLines val="0"/>
              </c:ext>
            </c:extLst>
          </c:dLbls>
          <c:cat>
            <c:strRef>
              <c:f>'FTV sharp U corner (trans)'!$C$64:$E$64</c:f>
              <c:strCache>
                <c:ptCount val="3"/>
                <c:pt idx="0">
                  <c:v>A [mm]</c:v>
                </c:pt>
                <c:pt idx="1">
                  <c:v>B [mm]</c:v>
                </c:pt>
                <c:pt idx="2">
                  <c:v>C [mm]</c:v>
                </c:pt>
              </c:strCache>
            </c:strRef>
          </c:cat>
          <c:val>
            <c:numRef>
              <c:f>'FTV sharp U corner (trans)'!$C$65:$E$65</c:f>
              <c:numCache>
                <c:formatCode>General</c:formatCode>
                <c:ptCount val="3"/>
                <c:pt idx="0">
                  <c:v>800</c:v>
                </c:pt>
                <c:pt idx="1">
                  <c:v>800</c:v>
                </c:pt>
                <c:pt idx="2">
                  <c:v>800</c:v>
                </c:pt>
              </c:numCache>
            </c:numRef>
          </c:val>
          <c:extLst>
            <c:ext xmlns:c16="http://schemas.microsoft.com/office/drawing/2014/chart" uri="{C3380CC4-5D6E-409C-BE32-E72D297353CC}">
              <c16:uniqueId val="{00000003-14C5-455C-B11F-D2124905298F}"/>
            </c:ext>
          </c:extLst>
        </c:ser>
        <c:ser>
          <c:idx val="2"/>
          <c:order val="2"/>
          <c:tx>
            <c:v>Limit max</c:v>
          </c:tx>
          <c:spPr>
            <a:ln w="19050" cap="rnd">
              <a:solidFill>
                <a:srgbClr val="FFC000"/>
              </a:solidFill>
              <a:round/>
            </a:ln>
            <a:effectLst/>
          </c:spPr>
          <c:marker>
            <c:symbol val="circle"/>
            <c:size val="5"/>
            <c:spPr>
              <a:solidFill>
                <a:schemeClr val="accent4"/>
              </a:solidFill>
              <a:ln w="9525">
                <a:solidFill>
                  <a:srgbClr val="FFC000"/>
                </a:solidFill>
              </a:ln>
              <a:effectLst/>
            </c:spPr>
          </c:marker>
          <c:cat>
            <c:strRef>
              <c:f>'FTV sharp U corner (trans)'!$C$64:$E$64</c:f>
              <c:strCache>
                <c:ptCount val="3"/>
                <c:pt idx="0">
                  <c:v>A [mm]</c:v>
                </c:pt>
                <c:pt idx="1">
                  <c:v>B [mm]</c:v>
                </c:pt>
                <c:pt idx="2">
                  <c:v>C [mm]</c:v>
                </c:pt>
              </c:strCache>
            </c:strRef>
          </c:cat>
          <c:val>
            <c:numRef>
              <c:f>'FTV sharp U corner (trans)'!$C$67:$E$67</c:f>
              <c:numCache>
                <c:formatCode>General</c:formatCode>
                <c:ptCount val="3"/>
                <c:pt idx="0">
                  <c:v>1000</c:v>
                </c:pt>
                <c:pt idx="1">
                  <c:v>1000</c:v>
                </c:pt>
                <c:pt idx="2">
                  <c:v>1000</c:v>
                </c:pt>
              </c:numCache>
            </c:numRef>
          </c:val>
          <c:extLst>
            <c:ext xmlns:c16="http://schemas.microsoft.com/office/drawing/2014/chart" uri="{C3380CC4-5D6E-409C-BE32-E72D297353CC}">
              <c16:uniqueId val="{00000004-14C5-455C-B11F-D2124905298F}"/>
            </c:ext>
          </c:extLst>
        </c:ser>
        <c:dLbls>
          <c:showLegendKey val="0"/>
          <c:showVal val="0"/>
          <c:showCatName val="0"/>
          <c:showSerName val="0"/>
          <c:showPercent val="0"/>
          <c:showBubbleSize val="0"/>
        </c:dLbls>
        <c:axId val="943585919"/>
        <c:axId val="943587839"/>
      </c:radarChart>
      <c:catAx>
        <c:axId val="943585919"/>
        <c:scaling>
          <c:orientation val="minMax"/>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auto val="1"/>
        <c:lblAlgn val="ctr"/>
        <c:lblOffset val="100"/>
        <c:noMultiLvlLbl val="0"/>
      </c:catAx>
      <c:valAx>
        <c:axId val="943587839"/>
        <c:scaling>
          <c:orientation val="minMax"/>
        </c:scaling>
        <c:delete val="0"/>
        <c:axPos val="l"/>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out"/>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F025-4C57-B064-60E49BB92632}"/>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F025-4C57-B064-60E49BB92632}"/>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L corner (longi)_Cut'!$C$65</c:f>
              <c:numCache>
                <c:formatCode>General</c:formatCode>
                <c:ptCount val="1"/>
                <c:pt idx="0">
                  <c:v>400</c:v>
                </c:pt>
              </c:numCache>
            </c:numRef>
          </c:xVal>
          <c:yVal>
            <c:numRef>
              <c:f>'FTV L corner (longi)_Cut'!$D$65</c:f>
              <c:numCache>
                <c:formatCode>General</c:formatCode>
                <c:ptCount val="1"/>
                <c:pt idx="0">
                  <c:v>400</c:v>
                </c:pt>
              </c:numCache>
            </c:numRef>
          </c:yVal>
          <c:smooth val="0"/>
          <c:extLst>
            <c:ext xmlns:c16="http://schemas.microsoft.com/office/drawing/2014/chart" uri="{C3380CC4-5D6E-409C-BE32-E72D297353CC}">
              <c16:uniqueId val="{00000002-F025-4C57-B064-60E49BB92632}"/>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L corner (longi)_Cut'!$C$69:$C$72</c:f>
              <c:numCache>
                <c:formatCode>General</c:formatCode>
                <c:ptCount val="4"/>
                <c:pt idx="0">
                  <c:v>300</c:v>
                </c:pt>
                <c:pt idx="1">
                  <c:v>300</c:v>
                </c:pt>
                <c:pt idx="2">
                  <c:v>640</c:v>
                </c:pt>
                <c:pt idx="3">
                  <c:v>300</c:v>
                </c:pt>
              </c:numCache>
            </c:numRef>
          </c:xVal>
          <c:yVal>
            <c:numRef>
              <c:f>'FTV L corner (longi)_Cut'!$D$69:$D$72</c:f>
              <c:numCache>
                <c:formatCode>General</c:formatCode>
                <c:ptCount val="4"/>
                <c:pt idx="0">
                  <c:v>300</c:v>
                </c:pt>
                <c:pt idx="1">
                  <c:v>640</c:v>
                </c:pt>
                <c:pt idx="2">
                  <c:v>300</c:v>
                </c:pt>
                <c:pt idx="3">
                  <c:v>300</c:v>
                </c:pt>
              </c:numCache>
            </c:numRef>
          </c:yVal>
          <c:smooth val="0"/>
          <c:extLst>
            <c:ext xmlns:c16="http://schemas.microsoft.com/office/drawing/2014/chart" uri="{C3380CC4-5D6E-409C-BE32-E72D297353CC}">
              <c16:uniqueId val="{00000003-F025-4C57-B064-60E49BB92632}"/>
            </c:ext>
          </c:extLst>
        </c:ser>
        <c:dLbls>
          <c:showLegendKey val="0"/>
          <c:showVal val="0"/>
          <c:showCatName val="0"/>
          <c:showSerName val="0"/>
          <c:showPercent val="0"/>
          <c:showBubbleSize val="0"/>
        </c:dLbls>
        <c:axId val="943585919"/>
        <c:axId val="943587839"/>
      </c:scatterChart>
      <c:valAx>
        <c:axId val="943585919"/>
        <c:scaling>
          <c:orientation val="minMax"/>
          <c:min val="20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majorUnit val="100"/>
      </c:valAx>
      <c:valAx>
        <c:axId val="943587839"/>
        <c:scaling>
          <c:orientation val="minMax"/>
          <c:min val="2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majorUnit val="100"/>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CE0C-45F5-B70A-6E95B4F1CCAD}"/>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CE0C-45F5-B70A-6E95B4F1CCAD}"/>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L corner (longi)_Full'!$C$65</c:f>
              <c:numCache>
                <c:formatCode>General</c:formatCode>
                <c:ptCount val="1"/>
                <c:pt idx="0">
                  <c:v>400</c:v>
                </c:pt>
              </c:numCache>
            </c:numRef>
          </c:xVal>
          <c:yVal>
            <c:numRef>
              <c:f>'FTV L corner (longi)_Full'!$D$65</c:f>
              <c:numCache>
                <c:formatCode>General</c:formatCode>
                <c:ptCount val="1"/>
                <c:pt idx="0">
                  <c:v>600</c:v>
                </c:pt>
              </c:numCache>
            </c:numRef>
          </c:yVal>
          <c:smooth val="0"/>
          <c:extLst>
            <c:ext xmlns:c16="http://schemas.microsoft.com/office/drawing/2014/chart" uri="{C3380CC4-5D6E-409C-BE32-E72D297353CC}">
              <c16:uniqueId val="{00000002-CE0C-45F5-B70A-6E95B4F1CCAD}"/>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L corner (longi)_Full'!$C$69:$C$72</c:f>
              <c:numCache>
                <c:formatCode>General</c:formatCode>
                <c:ptCount val="4"/>
                <c:pt idx="1">
                  <c:v>300</c:v>
                </c:pt>
                <c:pt idx="2">
                  <c:v>700</c:v>
                </c:pt>
              </c:numCache>
            </c:numRef>
          </c:xVal>
          <c:yVal>
            <c:numRef>
              <c:f>'FTV L corner (longi)_Full'!$D$69:$D$72</c:f>
              <c:numCache>
                <c:formatCode>General</c:formatCode>
                <c:ptCount val="4"/>
                <c:pt idx="1">
                  <c:v>700</c:v>
                </c:pt>
                <c:pt idx="2">
                  <c:v>300</c:v>
                </c:pt>
              </c:numCache>
            </c:numRef>
          </c:yVal>
          <c:smooth val="0"/>
          <c:extLst>
            <c:ext xmlns:c16="http://schemas.microsoft.com/office/drawing/2014/chart" uri="{C3380CC4-5D6E-409C-BE32-E72D297353CC}">
              <c16:uniqueId val="{00000003-CE0C-45F5-B70A-6E95B4F1CCAD}"/>
            </c:ext>
          </c:extLst>
        </c:ser>
        <c:dLbls>
          <c:showLegendKey val="0"/>
          <c:showVal val="0"/>
          <c:showCatName val="0"/>
          <c:showSerName val="0"/>
          <c:showPercent val="0"/>
          <c:showBubbleSize val="0"/>
        </c:dLbls>
        <c:axId val="943585919"/>
        <c:axId val="943587839"/>
      </c:scatterChart>
      <c:valAx>
        <c:axId val="943585919"/>
        <c:scaling>
          <c:orientation val="minMax"/>
          <c:min val="20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majorUnit val="100"/>
      </c:valAx>
      <c:valAx>
        <c:axId val="943587839"/>
        <c:scaling>
          <c:orientation val="minMax"/>
          <c:min val="2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majorUnit val="100"/>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scatterChart>
        <c:scatterStyle val="lineMarker"/>
        <c:varyColors val="0"/>
        <c:ser>
          <c:idx val="0"/>
          <c:order val="0"/>
          <c:tx>
            <c:v>L-Corner</c:v>
          </c:tx>
          <c:spPr>
            <a:ln w="19050" cap="rnd">
              <a:solidFill>
                <a:schemeClr val="accent1"/>
              </a:solidFill>
              <a:round/>
            </a:ln>
            <a:effectLst/>
          </c:spPr>
          <c:marker>
            <c:symbol val="diamond"/>
            <c:size val="8"/>
            <c:spPr>
              <a:solidFill>
                <a:schemeClr val="accent1"/>
              </a:solidFill>
              <a:ln w="9525">
                <a:solidFill>
                  <a:schemeClr val="accent1"/>
                </a:solidFill>
              </a:ln>
              <a:effectLst/>
            </c:spPr>
          </c:marker>
          <c:dPt>
            <c:idx val="0"/>
            <c:marker>
              <c:symbol val="diamond"/>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1-3A30-4114-AD20-45128960FDCB}"/>
              </c:ext>
            </c:extLst>
          </c:dPt>
          <c:dLbls>
            <c:dLbl>
              <c:idx val="0"/>
              <c:tx>
                <c:rich>
                  <a:bodyPr/>
                  <a:lstStyle/>
                  <a:p>
                    <a:fld id="{F457C428-5FE6-4571-9A71-C74964CC046B}" type="XVALUE">
                      <a:rPr lang="en-US" b="1"/>
                      <a:pPr/>
                      <a:t>[]</a:t>
                    </a:fld>
                    <a:r>
                      <a:rPr lang="en-US" baseline="0"/>
                      <a:t>; </a:t>
                    </a:r>
                    <a:fld id="{481B6CF1-F652-4EEB-B4B7-6F9A67ED017B}" type="YVALUE">
                      <a:rPr lang="en-US" b="1" baseline="0"/>
                      <a:pPr/>
                      <a:t>[]</a:t>
                    </a:fld>
                    <a:endParaRPr lang="en-US" baseline="0"/>
                  </a:p>
                </c:rich>
              </c:tx>
              <c:dLblPos val="t"/>
              <c:showLegendKey val="0"/>
              <c:showVal val="1"/>
              <c:showCatName val="1"/>
              <c:showSerName val="0"/>
              <c:showPercent val="0"/>
              <c:showBubbleSize val="0"/>
              <c:separator>; </c:separator>
              <c:extLst>
                <c:ext xmlns:c15="http://schemas.microsoft.com/office/drawing/2012/chart" uri="{CE6537A1-D6FC-4f65-9D91-7224C49458BB}">
                  <c15:dlblFieldTable/>
                  <c15:showDataLabelsRange val="0"/>
                </c:ext>
                <c:ext xmlns:c16="http://schemas.microsoft.com/office/drawing/2014/chart" uri="{C3380CC4-5D6E-409C-BE32-E72D297353CC}">
                  <c16:uniqueId val="{00000001-3A30-4114-AD20-45128960FDCB}"/>
                </c:ext>
              </c:extLst>
            </c:dLbl>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round L corner (longi)'!$C$66</c:f>
              <c:numCache>
                <c:formatCode>General</c:formatCode>
                <c:ptCount val="1"/>
                <c:pt idx="0">
                  <c:v>400</c:v>
                </c:pt>
              </c:numCache>
            </c:numRef>
          </c:xVal>
          <c:yVal>
            <c:numRef>
              <c:f>'FTV round L corner (longi)'!$D$66</c:f>
              <c:numCache>
                <c:formatCode>General</c:formatCode>
                <c:ptCount val="1"/>
                <c:pt idx="0">
                  <c:v>400</c:v>
                </c:pt>
              </c:numCache>
            </c:numRef>
          </c:yVal>
          <c:smooth val="0"/>
          <c:extLst>
            <c:ext xmlns:c16="http://schemas.microsoft.com/office/drawing/2014/chart" uri="{C3380CC4-5D6E-409C-BE32-E72D297353CC}">
              <c16:uniqueId val="{00000002-3A30-4114-AD20-45128960FDCB}"/>
            </c:ext>
          </c:extLst>
        </c:ser>
        <c:ser>
          <c:idx val="1"/>
          <c:order val="1"/>
          <c:tx>
            <c:v>Limits</c:v>
          </c:tx>
          <c:spPr>
            <a:ln w="19050" cap="rnd">
              <a:solidFill>
                <a:schemeClr val="accent2"/>
              </a:solidFill>
              <a:round/>
            </a:ln>
            <a:effectLst/>
          </c:spPr>
          <c:marker>
            <c:symbol val="diamond"/>
            <c:size val="5"/>
            <c:spPr>
              <a:solidFill>
                <a:schemeClr val="accent2"/>
              </a:solidFill>
              <a:ln w="9525">
                <a:solidFill>
                  <a:schemeClr val="accent2"/>
                </a:solidFill>
              </a:ln>
              <a:effectLst/>
            </c:spPr>
          </c:marker>
          <c:dLbls>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dLblPos val="t"/>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'FTV round L corner (longi)'!$C$70:$C$73</c:f>
              <c:numCache>
                <c:formatCode>General</c:formatCode>
                <c:ptCount val="4"/>
                <c:pt idx="0">
                  <c:v>300</c:v>
                </c:pt>
                <c:pt idx="1">
                  <c:v>300</c:v>
                </c:pt>
                <c:pt idx="2">
                  <c:v>640</c:v>
                </c:pt>
                <c:pt idx="3">
                  <c:v>300</c:v>
                </c:pt>
              </c:numCache>
            </c:numRef>
          </c:xVal>
          <c:yVal>
            <c:numRef>
              <c:f>'FTV round L corner (longi)'!$D$70:$D$73</c:f>
              <c:numCache>
                <c:formatCode>General</c:formatCode>
                <c:ptCount val="4"/>
                <c:pt idx="0">
                  <c:v>300</c:v>
                </c:pt>
                <c:pt idx="1">
                  <c:v>640</c:v>
                </c:pt>
                <c:pt idx="2">
                  <c:v>300</c:v>
                </c:pt>
                <c:pt idx="3">
                  <c:v>300</c:v>
                </c:pt>
              </c:numCache>
            </c:numRef>
          </c:yVal>
          <c:smooth val="0"/>
          <c:extLst>
            <c:ext xmlns:c16="http://schemas.microsoft.com/office/drawing/2014/chart" uri="{C3380CC4-5D6E-409C-BE32-E72D297353CC}">
              <c16:uniqueId val="{00000003-3A30-4114-AD20-45128960FDCB}"/>
            </c:ext>
          </c:extLst>
        </c:ser>
        <c:dLbls>
          <c:showLegendKey val="0"/>
          <c:showVal val="0"/>
          <c:showCatName val="0"/>
          <c:showSerName val="0"/>
          <c:showPercent val="0"/>
          <c:showBubbleSize val="0"/>
        </c:dLbls>
        <c:axId val="943585919"/>
        <c:axId val="943587839"/>
      </c:scatterChart>
      <c:valAx>
        <c:axId val="943585919"/>
        <c:scaling>
          <c:orientation val="minMax"/>
          <c:min val="200"/>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crossBetween val="midCat"/>
        <c:majorUnit val="100"/>
      </c:valAx>
      <c:valAx>
        <c:axId val="943587839"/>
        <c:scaling>
          <c:orientation val="minMax"/>
          <c:min val="200"/>
        </c:scaling>
        <c:delete val="0"/>
        <c:axPos val="l"/>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midCat"/>
        <c:majorUnit val="100"/>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orientation="portrait"/>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sl-SI"/>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radarChart>
        <c:radarStyle val="filled"/>
        <c:varyColors val="0"/>
        <c:ser>
          <c:idx val="1"/>
          <c:order val="1"/>
          <c:tx>
            <c:v>Limit min</c:v>
          </c:tx>
          <c:spPr>
            <a:solidFill>
              <a:schemeClr val="accent2"/>
            </a:solidFill>
            <a:ln>
              <a:noFill/>
            </a:ln>
            <a:effectLst/>
          </c:spPr>
          <c:cat>
            <c:strRef>
              <c:f>'FTV round U corner (longi)'!$C$64:$E$64</c:f>
              <c:strCache>
                <c:ptCount val="3"/>
                <c:pt idx="0">
                  <c:v>A [mm]</c:v>
                </c:pt>
                <c:pt idx="1">
                  <c:v>B [mm]</c:v>
                </c:pt>
                <c:pt idx="2">
                  <c:v>C [mm]</c:v>
                </c:pt>
              </c:strCache>
            </c:strRef>
          </c:cat>
          <c:val>
            <c:numRef>
              <c:f>'FTV round U corner (longi)'!$C$66:$E$66</c:f>
              <c:numCache>
                <c:formatCode>General</c:formatCode>
                <c:ptCount val="3"/>
                <c:pt idx="0">
                  <c:v>250</c:v>
                </c:pt>
                <c:pt idx="1">
                  <c:v>500</c:v>
                </c:pt>
                <c:pt idx="2">
                  <c:v>250</c:v>
                </c:pt>
              </c:numCache>
            </c:numRef>
          </c:val>
          <c:extLst>
            <c:ext xmlns:c16="http://schemas.microsoft.com/office/drawing/2014/chart" uri="{C3380CC4-5D6E-409C-BE32-E72D297353CC}">
              <c16:uniqueId val="{00000000-DB32-44B8-956A-85F3B00891CB}"/>
            </c:ext>
          </c:extLst>
        </c:ser>
        <c:dLbls>
          <c:showLegendKey val="0"/>
          <c:showVal val="0"/>
          <c:showCatName val="0"/>
          <c:showSerName val="0"/>
          <c:showPercent val="0"/>
          <c:showBubbleSize val="0"/>
        </c:dLbls>
        <c:axId val="943585919"/>
        <c:axId val="943587839"/>
      </c:radarChart>
      <c:radarChart>
        <c:radarStyle val="marker"/>
        <c:varyColors val="0"/>
        <c:ser>
          <c:idx val="0"/>
          <c:order val="0"/>
          <c:tx>
            <c:v>U-Corner</c:v>
          </c:tx>
          <c:spPr>
            <a:ln w="19050" cap="rnd">
              <a:solidFill>
                <a:schemeClr val="accent1"/>
              </a:solidFill>
              <a:round/>
            </a:ln>
            <a:effectLst/>
          </c:spPr>
          <c:marker>
            <c:symbol val="circle"/>
            <c:size val="8"/>
            <c:spPr>
              <a:solidFill>
                <a:schemeClr val="accent1"/>
              </a:solidFill>
              <a:ln w="9525">
                <a:solidFill>
                  <a:schemeClr val="accent1"/>
                </a:solidFill>
              </a:ln>
              <a:effectLst/>
            </c:spPr>
          </c:marker>
          <c:dPt>
            <c:idx val="1"/>
            <c:marker>
              <c:symbol val="circle"/>
              <c:size val="8"/>
              <c:spPr>
                <a:solidFill>
                  <a:schemeClr val="accent1"/>
                </a:solidFill>
                <a:ln w="9525">
                  <a:solidFill>
                    <a:schemeClr val="accent1"/>
                  </a:solidFill>
                </a:ln>
                <a:effectLst/>
              </c:spPr>
            </c:marker>
            <c:bubble3D val="0"/>
            <c:spPr>
              <a:ln w="19050" cap="rnd">
                <a:solidFill>
                  <a:schemeClr val="accent1"/>
                </a:solidFill>
                <a:round/>
              </a:ln>
              <a:effectLst/>
            </c:spPr>
            <c:extLst>
              <c:ext xmlns:c16="http://schemas.microsoft.com/office/drawing/2014/chart" uri="{C3380CC4-5D6E-409C-BE32-E72D297353CC}">
                <c16:uniqueId val="{00000002-DB32-44B8-956A-85F3B00891CB}"/>
              </c:ext>
            </c:extLst>
          </c:dPt>
          <c:dLbls>
            <c:spPr>
              <a:noFill/>
              <a:ln>
                <a:noFill/>
              </a:ln>
              <a:effectLst/>
            </c:spPr>
            <c:txPr>
              <a:bodyPr rot="0" spcFirstLastPara="1" vertOverflow="clip" horzOverflow="clip" vert="horz" wrap="square" lIns="36576" tIns="18288" rIns="36576" bIns="18288" anchor="ctr" anchorCtr="1">
                <a:spAutoFit/>
              </a:bodyPr>
              <a:lstStyle/>
              <a:p>
                <a:pPr>
                  <a:defRPr sz="900" b="0" i="0" u="none" strike="noStrike" kern="1200" baseline="0">
                    <a:solidFill>
                      <a:schemeClr val="tx2"/>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pPr xmlns:c15="http://schemas.microsoft.com/office/drawing/2012/chart">
                  <a:prstGeom prst="rect">
                    <a:avLst/>
                  </a:prstGeom>
                  <a:noFill/>
                  <a:ln>
                    <a:noFill/>
                  </a:ln>
                </c15:spPr>
                <c15:showLeaderLines val="0"/>
              </c:ext>
            </c:extLst>
          </c:dLbls>
          <c:cat>
            <c:strRef>
              <c:f>'FTV round U corner (longi)'!$C$64:$E$64</c:f>
              <c:strCache>
                <c:ptCount val="3"/>
                <c:pt idx="0">
                  <c:v>A [mm]</c:v>
                </c:pt>
                <c:pt idx="1">
                  <c:v>B [mm]</c:v>
                </c:pt>
                <c:pt idx="2">
                  <c:v>C [mm]</c:v>
                </c:pt>
              </c:strCache>
            </c:strRef>
          </c:cat>
          <c:val>
            <c:numRef>
              <c:f>'FTV round U corner (longi)'!$C$65:$E$65</c:f>
              <c:numCache>
                <c:formatCode>General</c:formatCode>
                <c:ptCount val="3"/>
                <c:pt idx="0">
                  <c:v>300</c:v>
                </c:pt>
                <c:pt idx="1">
                  <c:v>500</c:v>
                </c:pt>
                <c:pt idx="2">
                  <c:v>300</c:v>
                </c:pt>
              </c:numCache>
            </c:numRef>
          </c:val>
          <c:extLst>
            <c:ext xmlns:c16="http://schemas.microsoft.com/office/drawing/2014/chart" uri="{C3380CC4-5D6E-409C-BE32-E72D297353CC}">
              <c16:uniqueId val="{00000003-DB32-44B8-956A-85F3B00891CB}"/>
            </c:ext>
          </c:extLst>
        </c:ser>
        <c:ser>
          <c:idx val="2"/>
          <c:order val="2"/>
          <c:tx>
            <c:v>Limit max</c:v>
          </c:tx>
          <c:spPr>
            <a:ln w="19050" cap="rnd">
              <a:solidFill>
                <a:srgbClr val="FFC000"/>
              </a:solidFill>
              <a:round/>
            </a:ln>
            <a:effectLst/>
          </c:spPr>
          <c:marker>
            <c:symbol val="circle"/>
            <c:size val="5"/>
            <c:spPr>
              <a:solidFill>
                <a:schemeClr val="accent4"/>
              </a:solidFill>
              <a:ln w="9525">
                <a:solidFill>
                  <a:srgbClr val="FFC000"/>
                </a:solidFill>
              </a:ln>
              <a:effectLst/>
            </c:spPr>
          </c:marker>
          <c:cat>
            <c:strRef>
              <c:f>'FTV round U corner (longi)'!$C$64:$E$64</c:f>
              <c:strCache>
                <c:ptCount val="3"/>
                <c:pt idx="0">
                  <c:v>A [mm]</c:v>
                </c:pt>
                <c:pt idx="1">
                  <c:v>B [mm]</c:v>
                </c:pt>
                <c:pt idx="2">
                  <c:v>C [mm]</c:v>
                </c:pt>
              </c:strCache>
            </c:strRef>
          </c:cat>
          <c:val>
            <c:numRef>
              <c:f>'FTV round U corner (longi)'!$C$67:$E$67</c:f>
              <c:numCache>
                <c:formatCode>General</c:formatCode>
                <c:ptCount val="3"/>
                <c:pt idx="0">
                  <c:v>390</c:v>
                </c:pt>
                <c:pt idx="1">
                  <c:v>640</c:v>
                </c:pt>
                <c:pt idx="2">
                  <c:v>390</c:v>
                </c:pt>
              </c:numCache>
            </c:numRef>
          </c:val>
          <c:extLst>
            <c:ext xmlns:c16="http://schemas.microsoft.com/office/drawing/2014/chart" uri="{C3380CC4-5D6E-409C-BE32-E72D297353CC}">
              <c16:uniqueId val="{00000004-DB32-44B8-956A-85F3B00891CB}"/>
            </c:ext>
          </c:extLst>
        </c:ser>
        <c:dLbls>
          <c:showLegendKey val="0"/>
          <c:showVal val="0"/>
          <c:showCatName val="0"/>
          <c:showSerName val="0"/>
          <c:showPercent val="0"/>
          <c:showBubbleSize val="0"/>
        </c:dLbls>
        <c:axId val="943585919"/>
        <c:axId val="943587839"/>
      </c:radarChart>
      <c:catAx>
        <c:axId val="943585919"/>
        <c:scaling>
          <c:orientation val="minMax"/>
        </c:scaling>
        <c:delete val="0"/>
        <c:axPos val="b"/>
        <c:majorGridlines>
          <c:spPr>
            <a:ln w="9525" cap="flat" cmpd="sng" algn="ctr">
              <a:solidFill>
                <a:schemeClr val="tx1">
                  <a:lumMod val="15000"/>
                  <a:lumOff val="85000"/>
                </a:schemeClr>
              </a:solidFill>
              <a:round/>
            </a:ln>
            <a:effectLst/>
          </c:spPr>
        </c:majorGridlines>
        <c:minorGridlines>
          <c:spPr>
            <a:ln w="9525" cap="flat" cmpd="sng" algn="ctr">
              <a:solidFill>
                <a:schemeClr val="tx1">
                  <a:lumMod val="5000"/>
                  <a:lumOff val="95000"/>
                </a:schemeClr>
              </a:solidFill>
              <a:round/>
            </a:ln>
            <a:effectLst/>
          </c:spPr>
        </c:minorGridlines>
        <c:title>
          <c:tx>
            <c:rich>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A</a:t>
                </a:r>
                <a:endParaRPr lang="sl-SI"/>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7839"/>
        <c:crosses val="autoZero"/>
        <c:auto val="1"/>
        <c:lblAlgn val="ctr"/>
        <c:lblOffset val="100"/>
        <c:noMultiLvlLbl val="0"/>
      </c:catAx>
      <c:valAx>
        <c:axId val="943587839"/>
        <c:scaling>
          <c:orientation val="minMax"/>
        </c:scaling>
        <c:delete val="0"/>
        <c:axPos val="l"/>
        <c:minorGridlines>
          <c:spPr>
            <a:ln w="9525" cap="flat" cmpd="sng" algn="ctr">
              <a:solidFill>
                <a:schemeClr val="tx1">
                  <a:lumMod val="5000"/>
                  <a:lumOff val="95000"/>
                </a:schemeClr>
              </a:solidFill>
              <a:round/>
            </a:ln>
            <a:effectLst/>
          </c:spPr>
        </c:minorGridlines>
        <c:title>
          <c:tx>
            <c:rich>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r>
                  <a:rPr lang="en-US"/>
                  <a:t>Length B</a:t>
                </a:r>
                <a:endParaRPr lang="sl-SI"/>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2"/>
                  </a:solidFill>
                  <a:latin typeface="+mn-lt"/>
                  <a:ea typeface="+mn-ea"/>
                  <a:cs typeface="+mn-cs"/>
                </a:defRPr>
              </a:pPr>
              <a:endParaRPr lang="en-US"/>
            </a:p>
          </c:txPr>
        </c:title>
        <c:numFmt formatCode="General" sourceLinked="1"/>
        <c:majorTickMark val="out"/>
        <c:minorTickMark val="none"/>
        <c:tickLblPos val="none"/>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crossAx val="943585919"/>
        <c:crosses val="autoZero"/>
        <c:crossBetween val="between"/>
      </c:valAx>
      <c:spPr>
        <a:noFill/>
        <a:ln>
          <a:noFill/>
        </a:ln>
        <a:effectLst/>
      </c:spPr>
    </c:plotArea>
    <c:legend>
      <c:legendPos val="r"/>
      <c:overlay val="0"/>
      <c:spPr>
        <a:noFill/>
        <a:ln>
          <a:noFill/>
        </a:ln>
        <a:effectLst/>
      </c:spPr>
      <c:txPr>
        <a:bodyPr rot="0" spcFirstLastPara="1" vertOverflow="ellipsis" vert="horz" wrap="square" anchor="ctr" anchorCtr="1"/>
        <a:lstStyle/>
        <a:p>
          <a:pPr>
            <a:defRPr sz="900" b="0" i="0" u="none" strike="noStrike" kern="1200" baseline="0">
              <a:solidFill>
                <a:schemeClr val="tx2"/>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solidFill>
            <a:schemeClr val="tx2"/>
          </a:solidFill>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7" Type="http://schemas.openxmlformats.org/officeDocument/2006/relationships/image" Target="../media/image7.gif"/><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gif"/><Relationship Id="rId5" Type="http://schemas.openxmlformats.org/officeDocument/2006/relationships/image" Target="../media/image5.jpe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image" Target="../media/image5.jpeg"/><Relationship Id="rId2" Type="http://schemas.openxmlformats.org/officeDocument/2006/relationships/image" Target="../media/image3.png"/><Relationship Id="rId1"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10.png"/><Relationship Id="rId7" Type="http://schemas.openxmlformats.org/officeDocument/2006/relationships/image" Target="../media/image5.jpeg"/><Relationship Id="rId2" Type="http://schemas.openxmlformats.org/officeDocument/2006/relationships/image" Target="../media/image9.png"/><Relationship Id="rId1" Type="http://schemas.openxmlformats.org/officeDocument/2006/relationships/chart" Target="../charts/chart1.xml"/><Relationship Id="rId6" Type="http://schemas.openxmlformats.org/officeDocument/2006/relationships/image" Target="../media/image13.png"/><Relationship Id="rId5" Type="http://schemas.openxmlformats.org/officeDocument/2006/relationships/image" Target="../media/image12.png"/><Relationship Id="rId4" Type="http://schemas.openxmlformats.org/officeDocument/2006/relationships/image" Target="../media/image11.png"/></Relationships>
</file>

<file path=xl/drawings/_rels/drawing4.xml.rels><?xml version="1.0" encoding="UTF-8" standalone="yes"?>
<Relationships xmlns="http://schemas.openxmlformats.org/package/2006/relationships"><Relationship Id="rId3" Type="http://schemas.openxmlformats.org/officeDocument/2006/relationships/image" Target="../media/image14.png"/><Relationship Id="rId7" Type="http://schemas.openxmlformats.org/officeDocument/2006/relationships/image" Target="../media/image5.jpeg"/><Relationship Id="rId2" Type="http://schemas.openxmlformats.org/officeDocument/2006/relationships/image" Target="../media/image9.png"/><Relationship Id="rId1" Type="http://schemas.openxmlformats.org/officeDocument/2006/relationships/chart" Target="../charts/chart2.xml"/><Relationship Id="rId6" Type="http://schemas.openxmlformats.org/officeDocument/2006/relationships/image" Target="../media/image17.png"/><Relationship Id="rId5" Type="http://schemas.openxmlformats.org/officeDocument/2006/relationships/image" Target="../media/image16.png"/><Relationship Id="rId4" Type="http://schemas.openxmlformats.org/officeDocument/2006/relationships/image" Target="../media/image15.png"/></Relationships>
</file>

<file path=xl/drawings/_rels/drawing5.xml.rels><?xml version="1.0" encoding="UTF-8" standalone="yes"?>
<Relationships xmlns="http://schemas.openxmlformats.org/package/2006/relationships"><Relationship Id="rId3" Type="http://schemas.openxmlformats.org/officeDocument/2006/relationships/image" Target="../media/image18.png"/><Relationship Id="rId7" Type="http://schemas.openxmlformats.org/officeDocument/2006/relationships/image" Target="../media/image22.jpeg"/><Relationship Id="rId2" Type="http://schemas.openxmlformats.org/officeDocument/2006/relationships/image" Target="../media/image9.png"/><Relationship Id="rId1" Type="http://schemas.openxmlformats.org/officeDocument/2006/relationships/chart" Target="../charts/chart3.xml"/><Relationship Id="rId6" Type="http://schemas.openxmlformats.org/officeDocument/2006/relationships/image" Target="../media/image21.png"/><Relationship Id="rId5" Type="http://schemas.openxmlformats.org/officeDocument/2006/relationships/image" Target="../media/image20.png"/><Relationship Id="rId4" Type="http://schemas.openxmlformats.org/officeDocument/2006/relationships/image" Target="../media/image19.png"/></Relationships>
</file>

<file path=xl/drawings/_rels/drawing6.xml.rels><?xml version="1.0" encoding="UTF-8" standalone="yes"?>
<Relationships xmlns="http://schemas.openxmlformats.org/package/2006/relationships"><Relationship Id="rId3" Type="http://schemas.openxmlformats.org/officeDocument/2006/relationships/image" Target="../media/image18.png"/><Relationship Id="rId7" Type="http://schemas.openxmlformats.org/officeDocument/2006/relationships/image" Target="../media/image22.jpeg"/><Relationship Id="rId2" Type="http://schemas.openxmlformats.org/officeDocument/2006/relationships/image" Target="../media/image9.png"/><Relationship Id="rId1" Type="http://schemas.openxmlformats.org/officeDocument/2006/relationships/chart" Target="../charts/chart4.xml"/><Relationship Id="rId6" Type="http://schemas.openxmlformats.org/officeDocument/2006/relationships/image" Target="../media/image24.png"/><Relationship Id="rId5" Type="http://schemas.openxmlformats.org/officeDocument/2006/relationships/image" Target="../media/image23.png"/><Relationship Id="rId4" Type="http://schemas.openxmlformats.org/officeDocument/2006/relationships/image" Target="../media/image19.png"/></Relationships>
</file>

<file path=xl/drawings/_rels/drawing7.xml.rels><?xml version="1.0" encoding="UTF-8" standalone="yes"?>
<Relationships xmlns="http://schemas.openxmlformats.org/package/2006/relationships"><Relationship Id="rId8" Type="http://schemas.openxmlformats.org/officeDocument/2006/relationships/image" Target="../media/image5.jpeg"/><Relationship Id="rId3" Type="http://schemas.openxmlformats.org/officeDocument/2006/relationships/image" Target="../media/image25.png"/><Relationship Id="rId7" Type="http://schemas.openxmlformats.org/officeDocument/2006/relationships/image" Target="../media/image29.png"/><Relationship Id="rId2" Type="http://schemas.openxmlformats.org/officeDocument/2006/relationships/image" Target="../media/image9.png"/><Relationship Id="rId1" Type="http://schemas.openxmlformats.org/officeDocument/2006/relationships/chart" Target="../charts/chart5.xml"/><Relationship Id="rId6" Type="http://schemas.openxmlformats.org/officeDocument/2006/relationships/image" Target="../media/image28.png"/><Relationship Id="rId5" Type="http://schemas.openxmlformats.org/officeDocument/2006/relationships/image" Target="../media/image27.png"/><Relationship Id="rId4" Type="http://schemas.openxmlformats.org/officeDocument/2006/relationships/image" Target="../media/image26.png"/></Relationships>
</file>

<file path=xl/drawings/_rels/drawing8.xml.rels><?xml version="1.0" encoding="UTF-8" standalone="yes"?>
<Relationships xmlns="http://schemas.openxmlformats.org/package/2006/relationships"><Relationship Id="rId8" Type="http://schemas.openxmlformats.org/officeDocument/2006/relationships/image" Target="../media/image5.jpeg"/><Relationship Id="rId3" Type="http://schemas.openxmlformats.org/officeDocument/2006/relationships/image" Target="../media/image14.png"/><Relationship Id="rId7" Type="http://schemas.openxmlformats.org/officeDocument/2006/relationships/image" Target="../media/image32.png"/><Relationship Id="rId2" Type="http://schemas.openxmlformats.org/officeDocument/2006/relationships/image" Target="../media/image9.png"/><Relationship Id="rId1" Type="http://schemas.openxmlformats.org/officeDocument/2006/relationships/chart" Target="../charts/chart6.xml"/><Relationship Id="rId6" Type="http://schemas.openxmlformats.org/officeDocument/2006/relationships/image" Target="../media/image31.png"/><Relationship Id="rId5" Type="http://schemas.openxmlformats.org/officeDocument/2006/relationships/image" Target="../media/image30.png"/><Relationship Id="rId4" Type="http://schemas.openxmlformats.org/officeDocument/2006/relationships/image" Target="../media/image26.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114300</xdr:rowOff>
    </xdr:from>
    <xdr:to>
      <xdr:col>3</xdr:col>
      <xdr:colOff>332925</xdr:colOff>
      <xdr:row>40</xdr:row>
      <xdr:rowOff>146961</xdr:rowOff>
    </xdr:to>
    <xdr:pic>
      <xdr:nvPicPr>
        <xdr:cNvPr id="18" name="Slika 28">
          <a:extLst>
            <a:ext uri="{FF2B5EF4-FFF2-40B4-BE49-F238E27FC236}">
              <a16:creationId xmlns:a16="http://schemas.microsoft.com/office/drawing/2014/main" id="{8C244094-8ADE-47DB-8332-430A58A4A3E0}"/>
            </a:ext>
          </a:extLst>
        </xdr:cNvPr>
        <xdr:cNvPicPr>
          <a:picLocks noChangeAspect="1"/>
        </xdr:cNvPicPr>
      </xdr:nvPicPr>
      <xdr:blipFill rotWithShape="1">
        <a:blip xmlns:r="http://schemas.openxmlformats.org/officeDocument/2006/relationships" r:embed="rId1"/>
        <a:srcRect l="456" t="8963" r="67046" b="247"/>
        <a:stretch/>
      </xdr:blipFill>
      <xdr:spPr>
        <a:xfrm>
          <a:off x="0" y="876300"/>
          <a:ext cx="3600000" cy="6547761"/>
        </a:xfrm>
        <a:prstGeom prst="rect">
          <a:avLst/>
        </a:prstGeom>
        <a:ln>
          <a:solidFill>
            <a:schemeClr val="bg2"/>
          </a:solidFill>
        </a:ln>
      </xdr:spPr>
    </xdr:pic>
    <xdr:clientData/>
  </xdr:twoCellAnchor>
  <xdr:twoCellAnchor editAs="oneCell">
    <xdr:from>
      <xdr:col>0</xdr:col>
      <xdr:colOff>0</xdr:colOff>
      <xdr:row>56</xdr:row>
      <xdr:rowOff>76202</xdr:rowOff>
    </xdr:from>
    <xdr:to>
      <xdr:col>10</xdr:col>
      <xdr:colOff>167779</xdr:colOff>
      <xdr:row>77</xdr:row>
      <xdr:rowOff>143792</xdr:rowOff>
    </xdr:to>
    <xdr:pic>
      <xdr:nvPicPr>
        <xdr:cNvPr id="19" name="Picture 18">
          <a:extLst>
            <a:ext uri="{FF2B5EF4-FFF2-40B4-BE49-F238E27FC236}">
              <a16:creationId xmlns:a16="http://schemas.microsoft.com/office/drawing/2014/main" id="{95BFC267-ECA1-477B-83C7-5536DE9DE368}"/>
            </a:ext>
          </a:extLst>
        </xdr:cNvPr>
        <xdr:cNvPicPr>
          <a:picLocks noChangeAspect="1"/>
        </xdr:cNvPicPr>
      </xdr:nvPicPr>
      <xdr:blipFill>
        <a:blip xmlns:r="http://schemas.openxmlformats.org/officeDocument/2006/relationships" r:embed="rId2"/>
        <a:stretch>
          <a:fillRect/>
        </a:stretch>
      </xdr:blipFill>
      <xdr:spPr>
        <a:xfrm>
          <a:off x="0" y="10067927"/>
          <a:ext cx="8235454" cy="3868065"/>
        </a:xfrm>
        <a:prstGeom prst="rect">
          <a:avLst/>
        </a:prstGeom>
      </xdr:spPr>
    </xdr:pic>
    <xdr:clientData/>
  </xdr:twoCellAnchor>
  <xdr:twoCellAnchor editAs="oneCell">
    <xdr:from>
      <xdr:col>0</xdr:col>
      <xdr:colOff>0</xdr:colOff>
      <xdr:row>41</xdr:row>
      <xdr:rowOff>123825</xdr:rowOff>
    </xdr:from>
    <xdr:to>
      <xdr:col>10</xdr:col>
      <xdr:colOff>134350</xdr:colOff>
      <xdr:row>55</xdr:row>
      <xdr:rowOff>104774</xdr:rowOff>
    </xdr:to>
    <xdr:pic>
      <xdr:nvPicPr>
        <xdr:cNvPr id="13" name="Picture 12">
          <a:extLst>
            <a:ext uri="{FF2B5EF4-FFF2-40B4-BE49-F238E27FC236}">
              <a16:creationId xmlns:a16="http://schemas.microsoft.com/office/drawing/2014/main" id="{E05ECBF3-8863-4DD6-A450-4FEFDA1315E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t="366" b="366"/>
        <a:stretch/>
      </xdr:blipFill>
      <xdr:spPr>
        <a:xfrm>
          <a:off x="0" y="7400925"/>
          <a:ext cx="8202025" cy="2514599"/>
        </a:xfrm>
        <a:prstGeom prst="rect">
          <a:avLst/>
        </a:prstGeom>
      </xdr:spPr>
    </xdr:pic>
    <xdr:clientData/>
  </xdr:twoCellAnchor>
  <xdr:twoCellAnchor editAs="oneCell">
    <xdr:from>
      <xdr:col>4</xdr:col>
      <xdr:colOff>633989</xdr:colOff>
      <xdr:row>5</xdr:row>
      <xdr:rowOff>19050</xdr:rowOff>
    </xdr:from>
    <xdr:to>
      <xdr:col>11</xdr:col>
      <xdr:colOff>138324</xdr:colOff>
      <xdr:row>40</xdr:row>
      <xdr:rowOff>104775</xdr:rowOff>
    </xdr:to>
    <xdr:pic>
      <xdr:nvPicPr>
        <xdr:cNvPr id="15" name="Picture 14">
          <a:extLst>
            <a:ext uri="{FF2B5EF4-FFF2-40B4-BE49-F238E27FC236}">
              <a16:creationId xmlns:a16="http://schemas.microsoft.com/office/drawing/2014/main" id="{070F55DC-8186-4470-8E10-B6D5A5E84822}"/>
            </a:ext>
          </a:extLst>
        </xdr:cNvPr>
        <xdr:cNvPicPr>
          <a:picLocks noChangeAspect="1"/>
        </xdr:cNvPicPr>
      </xdr:nvPicPr>
      <xdr:blipFill rotWithShape="1">
        <a:blip xmlns:r="http://schemas.openxmlformats.org/officeDocument/2006/relationships" r:embed="rId4"/>
        <a:srcRect b="35745"/>
        <a:stretch/>
      </xdr:blipFill>
      <xdr:spPr>
        <a:xfrm>
          <a:off x="3805814" y="962025"/>
          <a:ext cx="4304935" cy="6419850"/>
        </a:xfrm>
        <a:prstGeom prst="rect">
          <a:avLst/>
        </a:prstGeom>
      </xdr:spPr>
    </xdr:pic>
    <xdr:clientData/>
  </xdr:twoCellAnchor>
  <xdr:twoCellAnchor>
    <xdr:from>
      <xdr:col>11</xdr:col>
      <xdr:colOff>557789</xdr:colOff>
      <xdr:row>5</xdr:row>
      <xdr:rowOff>47624</xdr:rowOff>
    </xdr:from>
    <xdr:to>
      <xdr:col>15</xdr:col>
      <xdr:colOff>152400</xdr:colOff>
      <xdr:row>15</xdr:row>
      <xdr:rowOff>85726</xdr:rowOff>
    </xdr:to>
    <xdr:pic>
      <xdr:nvPicPr>
        <xdr:cNvPr id="2" name="Picture 1">
          <a:extLst>
            <a:ext uri="{FF2B5EF4-FFF2-40B4-BE49-F238E27FC236}">
              <a16:creationId xmlns:a16="http://schemas.microsoft.com/office/drawing/2014/main" id="{4FA0C91B-71B8-4D53-A085-9A21BFC10179}"/>
            </a:ext>
          </a:extLst>
        </xdr:cNvPr>
        <xdr:cNvPicPr>
          <a:picLocks noChangeAspect="1"/>
        </xdr:cNvPicPr>
      </xdr:nvPicPr>
      <xdr:blipFill rotWithShape="1">
        <a:blip xmlns:r="http://schemas.openxmlformats.org/officeDocument/2006/relationships" r:embed="rId4"/>
        <a:srcRect t="65091" r="58047" b="20621"/>
        <a:stretch/>
      </xdr:blipFill>
      <xdr:spPr>
        <a:xfrm>
          <a:off x="9311264" y="1133474"/>
          <a:ext cx="2337811" cy="1847852"/>
        </a:xfrm>
        <a:prstGeom prst="rect">
          <a:avLst/>
        </a:prstGeom>
      </xdr:spPr>
    </xdr:pic>
    <xdr:clientData/>
  </xdr:twoCellAnchor>
  <xdr:twoCellAnchor editAs="oneCell">
    <xdr:from>
      <xdr:col>0</xdr:col>
      <xdr:colOff>0</xdr:colOff>
      <xdr:row>0</xdr:row>
      <xdr:rowOff>0</xdr:rowOff>
    </xdr:from>
    <xdr:to>
      <xdr:col>1</xdr:col>
      <xdr:colOff>323850</xdr:colOff>
      <xdr:row>3</xdr:row>
      <xdr:rowOff>104194</xdr:rowOff>
    </xdr:to>
    <xdr:pic>
      <xdr:nvPicPr>
        <xdr:cNvPr id="5" name="Picture 4">
          <a:extLst>
            <a:ext uri="{FF2B5EF4-FFF2-40B4-BE49-F238E27FC236}">
              <a16:creationId xmlns:a16="http://schemas.microsoft.com/office/drawing/2014/main" id="{0EE1A44E-5CD2-4F27-B621-B417A35CC5CE}"/>
            </a:ext>
          </a:extLst>
        </xdr:cNvPr>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twoCellAnchor editAs="oneCell">
    <xdr:from>
      <xdr:col>0</xdr:col>
      <xdr:colOff>0</xdr:colOff>
      <xdr:row>96</xdr:row>
      <xdr:rowOff>152400</xdr:rowOff>
    </xdr:from>
    <xdr:to>
      <xdr:col>14</xdr:col>
      <xdr:colOff>137077</xdr:colOff>
      <xdr:row>121</xdr:row>
      <xdr:rowOff>118772</xdr:rowOff>
    </xdr:to>
    <xdr:pic>
      <xdr:nvPicPr>
        <xdr:cNvPr id="6" name="Picture 5">
          <a:extLst>
            <a:ext uri="{FF2B5EF4-FFF2-40B4-BE49-F238E27FC236}">
              <a16:creationId xmlns:a16="http://schemas.microsoft.com/office/drawing/2014/main" id="{F89EE24A-52FC-4DBC-8A26-A15E5331343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18830925"/>
          <a:ext cx="10947952" cy="4490747"/>
        </a:xfrm>
        <a:prstGeom prst="rect">
          <a:avLst/>
        </a:prstGeom>
      </xdr:spPr>
    </xdr:pic>
    <xdr:clientData/>
  </xdr:twoCellAnchor>
  <xdr:twoCellAnchor editAs="oneCell">
    <xdr:from>
      <xdr:col>0</xdr:col>
      <xdr:colOff>0</xdr:colOff>
      <xdr:row>128</xdr:row>
      <xdr:rowOff>133350</xdr:rowOff>
    </xdr:from>
    <xdr:to>
      <xdr:col>14</xdr:col>
      <xdr:colOff>142792</xdr:colOff>
      <xdr:row>161</xdr:row>
      <xdr:rowOff>35367</xdr:rowOff>
    </xdr:to>
    <xdr:pic>
      <xdr:nvPicPr>
        <xdr:cNvPr id="9" name="Picture 8">
          <a:extLst>
            <a:ext uri="{FF2B5EF4-FFF2-40B4-BE49-F238E27FC236}">
              <a16:creationId xmlns:a16="http://schemas.microsoft.com/office/drawing/2014/main" id="{64DF7E8B-0E23-4014-95B2-FB9AE707B765}"/>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a:xfrm>
          <a:off x="0" y="24431625"/>
          <a:ext cx="10953667" cy="587419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333374</xdr:colOff>
      <xdr:row>3</xdr:row>
      <xdr:rowOff>47625</xdr:rowOff>
    </xdr:from>
    <xdr:to>
      <xdr:col>10</xdr:col>
      <xdr:colOff>729157</xdr:colOff>
      <xdr:row>17</xdr:row>
      <xdr:rowOff>123825</xdr:rowOff>
    </xdr:to>
    <xdr:pic>
      <xdr:nvPicPr>
        <xdr:cNvPr id="3" name="Picture 2">
          <a:extLst>
            <a:ext uri="{FF2B5EF4-FFF2-40B4-BE49-F238E27FC236}">
              <a16:creationId xmlns:a16="http://schemas.microsoft.com/office/drawing/2014/main" id="{BFFE3BC8-FCC6-472D-A6BC-C2268C195C9C}"/>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 t="5152" r="328" b="56268"/>
        <a:stretch/>
      </xdr:blipFill>
      <xdr:spPr>
        <a:xfrm>
          <a:off x="3600449" y="781050"/>
          <a:ext cx="6377483" cy="2686050"/>
        </a:xfrm>
        <a:prstGeom prst="rect">
          <a:avLst/>
        </a:prstGeom>
      </xdr:spPr>
    </xdr:pic>
    <xdr:clientData/>
  </xdr:twoCellAnchor>
  <xdr:twoCellAnchor editAs="oneCell">
    <xdr:from>
      <xdr:col>10</xdr:col>
      <xdr:colOff>1</xdr:colOff>
      <xdr:row>37</xdr:row>
      <xdr:rowOff>1</xdr:rowOff>
    </xdr:from>
    <xdr:to>
      <xdr:col>18</xdr:col>
      <xdr:colOff>32042</xdr:colOff>
      <xdr:row>50</xdr:row>
      <xdr:rowOff>117284</xdr:rowOff>
    </xdr:to>
    <xdr:pic>
      <xdr:nvPicPr>
        <xdr:cNvPr id="5" name="Picture 4">
          <a:extLst>
            <a:ext uri="{FF2B5EF4-FFF2-40B4-BE49-F238E27FC236}">
              <a16:creationId xmlns:a16="http://schemas.microsoft.com/office/drawing/2014/main" id="{A4E12934-3084-4685-8750-CAEACD1EB86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t="366" b="366"/>
        <a:stretch/>
      </xdr:blipFill>
      <xdr:spPr>
        <a:xfrm>
          <a:off x="9065560" y="6757148"/>
          <a:ext cx="8021835" cy="2460993"/>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2" name="Picture 1">
          <a:extLst>
            <a:ext uri="{FF2B5EF4-FFF2-40B4-BE49-F238E27FC236}">
              <a16:creationId xmlns:a16="http://schemas.microsoft.com/office/drawing/2014/main" id="{2B0BAB2C-2680-4C8D-907D-9F1EDE94C1D7}"/>
            </a:ext>
          </a:extLst>
        </xdr:cNvPr>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1344705</xdr:colOff>
      <xdr:row>68</xdr:row>
      <xdr:rowOff>1679</xdr:rowOff>
    </xdr:from>
    <xdr:to>
      <xdr:col>7</xdr:col>
      <xdr:colOff>256499</xdr:colOff>
      <xdr:row>90</xdr:row>
      <xdr:rowOff>17208</xdr:rowOff>
    </xdr:to>
    <xdr:graphicFrame macro="">
      <xdr:nvGraphicFramePr>
        <xdr:cNvPr id="5" name="Chart 4">
          <a:extLst>
            <a:ext uri="{FF2B5EF4-FFF2-40B4-BE49-F238E27FC236}">
              <a16:creationId xmlns:a16="http://schemas.microsoft.com/office/drawing/2014/main" id="{9444CC00-A6A2-444A-8614-101754207CC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13</xdr:col>
      <xdr:colOff>866775</xdr:colOff>
      <xdr:row>7</xdr:row>
      <xdr:rowOff>17792</xdr:rowOff>
    </xdr:from>
    <xdr:to>
      <xdr:col>16</xdr:col>
      <xdr:colOff>723900</xdr:colOff>
      <xdr:row>16</xdr:row>
      <xdr:rowOff>189858</xdr:rowOff>
    </xdr:to>
    <xdr:pic>
      <xdr:nvPicPr>
        <xdr:cNvPr id="28" name="Picture 27">
          <a:extLst>
            <a:ext uri="{FF2B5EF4-FFF2-40B4-BE49-F238E27FC236}">
              <a16:creationId xmlns:a16="http://schemas.microsoft.com/office/drawing/2014/main" id="{9204E35F-27C8-4726-960F-25359CD18851}"/>
            </a:ext>
          </a:extLst>
        </xdr:cNvPr>
        <xdr:cNvPicPr>
          <a:picLocks noChangeAspect="1"/>
        </xdr:cNvPicPr>
      </xdr:nvPicPr>
      <xdr:blipFill rotWithShape="1">
        <a:blip xmlns:r="http://schemas.openxmlformats.org/officeDocument/2006/relationships" r:embed="rId2"/>
        <a:srcRect t="14170" r="51248"/>
        <a:stretch/>
      </xdr:blipFill>
      <xdr:spPr>
        <a:xfrm>
          <a:off x="12458700" y="1151267"/>
          <a:ext cx="2438400" cy="1848466"/>
        </a:xfrm>
        <a:prstGeom prst="rect">
          <a:avLst/>
        </a:prstGeom>
      </xdr:spPr>
    </xdr:pic>
    <xdr:clientData/>
  </xdr:twoCellAnchor>
  <xdr:twoCellAnchor editAs="oneCell">
    <xdr:from>
      <xdr:col>16</xdr:col>
      <xdr:colOff>863844</xdr:colOff>
      <xdr:row>10</xdr:row>
      <xdr:rowOff>101113</xdr:rowOff>
    </xdr:from>
    <xdr:to>
      <xdr:col>20</xdr:col>
      <xdr:colOff>704850</xdr:colOff>
      <xdr:row>17</xdr:row>
      <xdr:rowOff>142438</xdr:rowOff>
    </xdr:to>
    <xdr:pic>
      <xdr:nvPicPr>
        <xdr:cNvPr id="2" name="Picture 1">
          <a:extLst>
            <a:ext uri="{FF2B5EF4-FFF2-40B4-BE49-F238E27FC236}">
              <a16:creationId xmlns:a16="http://schemas.microsoft.com/office/drawing/2014/main" id="{DD38123B-45E5-486A-A19C-59CDB45C429B}"/>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15037044" y="1796563"/>
          <a:ext cx="4451106" cy="1346250"/>
        </a:xfrm>
        <a:prstGeom prst="rect">
          <a:avLst/>
        </a:prstGeom>
      </xdr:spPr>
    </xdr:pic>
    <xdr:clientData/>
  </xdr:twoCellAnchor>
  <xdr:twoCellAnchor editAs="oneCell">
    <xdr:from>
      <xdr:col>3</xdr:col>
      <xdr:colOff>295275</xdr:colOff>
      <xdr:row>4</xdr:row>
      <xdr:rowOff>1</xdr:rowOff>
    </xdr:from>
    <xdr:to>
      <xdr:col>6</xdr:col>
      <xdr:colOff>609600</xdr:colOff>
      <xdr:row>17</xdr:row>
      <xdr:rowOff>11963</xdr:rowOff>
    </xdr:to>
    <xdr:pic>
      <xdr:nvPicPr>
        <xdr:cNvPr id="3" name="Picture 2">
          <a:extLst>
            <a:ext uri="{FF2B5EF4-FFF2-40B4-BE49-F238E27FC236}">
              <a16:creationId xmlns:a16="http://schemas.microsoft.com/office/drawing/2014/main" id="{D54A49DD-D1B0-EF75-3BE2-72ABB7402B52}"/>
            </a:ext>
          </a:extLst>
        </xdr:cNvPr>
        <xdr:cNvPicPr>
          <a:picLocks noChangeAspect="1"/>
        </xdr:cNvPicPr>
      </xdr:nvPicPr>
      <xdr:blipFill>
        <a:blip xmlns:r="http://schemas.openxmlformats.org/officeDocument/2006/relationships" r:embed="rId4"/>
        <a:stretch>
          <a:fillRect/>
        </a:stretch>
      </xdr:blipFill>
      <xdr:spPr>
        <a:xfrm>
          <a:off x="3562350" y="561976"/>
          <a:ext cx="2743200" cy="2450362"/>
        </a:xfrm>
        <a:prstGeom prst="rect">
          <a:avLst/>
        </a:prstGeom>
      </xdr:spPr>
    </xdr:pic>
    <xdr:clientData/>
  </xdr:twoCellAnchor>
  <xdr:twoCellAnchor editAs="oneCell">
    <xdr:from>
      <xdr:col>6</xdr:col>
      <xdr:colOff>787654</xdr:colOff>
      <xdr:row>8</xdr:row>
      <xdr:rowOff>117231</xdr:rowOff>
    </xdr:from>
    <xdr:to>
      <xdr:col>10</xdr:col>
      <xdr:colOff>128953</xdr:colOff>
      <xdr:row>17</xdr:row>
      <xdr:rowOff>35714</xdr:rowOff>
    </xdr:to>
    <xdr:pic>
      <xdr:nvPicPr>
        <xdr:cNvPr id="4" name="Picture 3">
          <a:extLst>
            <a:ext uri="{FF2B5EF4-FFF2-40B4-BE49-F238E27FC236}">
              <a16:creationId xmlns:a16="http://schemas.microsoft.com/office/drawing/2014/main" id="{245F7E07-FEA5-CEB7-AD9E-AC32C12B6ED3}"/>
            </a:ext>
          </a:extLst>
        </xdr:cNvPr>
        <xdr:cNvPicPr>
          <a:picLocks noChangeAspect="1"/>
        </xdr:cNvPicPr>
      </xdr:nvPicPr>
      <xdr:blipFill>
        <a:blip xmlns:r="http://schemas.openxmlformats.org/officeDocument/2006/relationships" r:embed="rId5"/>
        <a:stretch>
          <a:fillRect/>
        </a:stretch>
      </xdr:blipFill>
      <xdr:spPr>
        <a:xfrm>
          <a:off x="6495327" y="1443404"/>
          <a:ext cx="2660395" cy="1603675"/>
        </a:xfrm>
        <a:prstGeom prst="rect">
          <a:avLst/>
        </a:prstGeom>
      </xdr:spPr>
    </xdr:pic>
    <xdr:clientData/>
  </xdr:twoCellAnchor>
  <xdr:twoCellAnchor editAs="oneCell">
    <xdr:from>
      <xdr:col>10</xdr:col>
      <xdr:colOff>304800</xdr:colOff>
      <xdr:row>4</xdr:row>
      <xdr:rowOff>145997</xdr:rowOff>
    </xdr:from>
    <xdr:to>
      <xdr:col>13</xdr:col>
      <xdr:colOff>533400</xdr:colOff>
      <xdr:row>17</xdr:row>
      <xdr:rowOff>72760</xdr:rowOff>
    </xdr:to>
    <xdr:pic>
      <xdr:nvPicPr>
        <xdr:cNvPr id="6" name="Picture 5">
          <a:extLst>
            <a:ext uri="{FF2B5EF4-FFF2-40B4-BE49-F238E27FC236}">
              <a16:creationId xmlns:a16="http://schemas.microsoft.com/office/drawing/2014/main" id="{91B9661F-595E-0A00-58E0-8E742E9D2C39}"/>
            </a:ext>
          </a:extLst>
        </xdr:cNvPr>
        <xdr:cNvPicPr>
          <a:picLocks noChangeAspect="1"/>
        </xdr:cNvPicPr>
      </xdr:nvPicPr>
      <xdr:blipFill>
        <a:blip xmlns:r="http://schemas.openxmlformats.org/officeDocument/2006/relationships" r:embed="rId6"/>
        <a:stretch>
          <a:fillRect/>
        </a:stretch>
      </xdr:blipFill>
      <xdr:spPr>
        <a:xfrm>
          <a:off x="9305925" y="707972"/>
          <a:ext cx="2819400" cy="2365163"/>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8" name="Picture 7">
          <a:extLst>
            <a:ext uri="{FF2B5EF4-FFF2-40B4-BE49-F238E27FC236}">
              <a16:creationId xmlns:a16="http://schemas.microsoft.com/office/drawing/2014/main" id="{63E47BF5-CCC9-94CC-65D2-567DECA9C530}"/>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67</xdr:row>
      <xdr:rowOff>0</xdr:rowOff>
    </xdr:from>
    <xdr:to>
      <xdr:col>7</xdr:col>
      <xdr:colOff>616500</xdr:colOff>
      <xdr:row>91</xdr:row>
      <xdr:rowOff>16941</xdr:rowOff>
    </xdr:to>
    <xdr:graphicFrame macro="">
      <xdr:nvGraphicFramePr>
        <xdr:cNvPr id="8" name="Chart 7">
          <a:extLst>
            <a:ext uri="{FF2B5EF4-FFF2-40B4-BE49-F238E27FC236}">
              <a16:creationId xmlns:a16="http://schemas.microsoft.com/office/drawing/2014/main" id="{1FC3022A-87FF-4DAE-8F90-E04D3A54F43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128953</xdr:colOff>
      <xdr:row>6</xdr:row>
      <xdr:rowOff>104775</xdr:rowOff>
    </xdr:from>
    <xdr:to>
      <xdr:col>17</xdr:col>
      <xdr:colOff>721784</xdr:colOff>
      <xdr:row>16</xdr:row>
      <xdr:rowOff>189916</xdr:rowOff>
    </xdr:to>
    <xdr:pic>
      <xdr:nvPicPr>
        <xdr:cNvPr id="4" name="Picture 3">
          <a:extLst>
            <a:ext uri="{FF2B5EF4-FFF2-40B4-BE49-F238E27FC236}">
              <a16:creationId xmlns:a16="http://schemas.microsoft.com/office/drawing/2014/main" id="{A52B251D-1C75-4E63-9A8F-71F168076FFF}"/>
            </a:ext>
          </a:extLst>
        </xdr:cNvPr>
        <xdr:cNvPicPr>
          <a:picLocks noChangeAspect="1"/>
        </xdr:cNvPicPr>
      </xdr:nvPicPr>
      <xdr:blipFill rotWithShape="1">
        <a:blip xmlns:r="http://schemas.openxmlformats.org/officeDocument/2006/relationships" r:embed="rId2"/>
        <a:srcRect l="50869" t="6881" r="379"/>
        <a:stretch/>
      </xdr:blipFill>
      <xdr:spPr>
        <a:xfrm>
          <a:off x="13340128" y="1047750"/>
          <a:ext cx="2364481" cy="1952041"/>
        </a:xfrm>
        <a:prstGeom prst="rect">
          <a:avLst/>
        </a:prstGeom>
      </xdr:spPr>
    </xdr:pic>
    <xdr:clientData/>
  </xdr:twoCellAnchor>
  <xdr:twoCellAnchor editAs="oneCell">
    <xdr:from>
      <xdr:col>6</xdr:col>
      <xdr:colOff>740020</xdr:colOff>
      <xdr:row>4</xdr:row>
      <xdr:rowOff>7327</xdr:rowOff>
    </xdr:from>
    <xdr:to>
      <xdr:col>10</xdr:col>
      <xdr:colOff>2748</xdr:colOff>
      <xdr:row>9</xdr:row>
      <xdr:rowOff>7327</xdr:rowOff>
    </xdr:to>
    <xdr:pic>
      <xdr:nvPicPr>
        <xdr:cNvPr id="16" name="Picture 15">
          <a:extLst>
            <a:ext uri="{FF2B5EF4-FFF2-40B4-BE49-F238E27FC236}">
              <a16:creationId xmlns:a16="http://schemas.microsoft.com/office/drawing/2014/main" id="{42B8D523-830E-4D7D-AD88-2A3AF00C86E1}"/>
            </a:ext>
          </a:extLst>
        </xdr:cNvPr>
        <xdr:cNvPicPr>
          <a:picLocks noChangeAspect="1"/>
        </xdr:cNvPicPr>
      </xdr:nvPicPr>
      <xdr:blipFill rotWithShape="1">
        <a:blip xmlns:r="http://schemas.openxmlformats.org/officeDocument/2006/relationships" r:embed="rId3"/>
        <a:srcRect l="17940" t="11381" r="47444" b="72824"/>
        <a:stretch/>
      </xdr:blipFill>
      <xdr:spPr>
        <a:xfrm>
          <a:off x="6447693" y="571500"/>
          <a:ext cx="2512218" cy="952500"/>
        </a:xfrm>
        <a:prstGeom prst="rect">
          <a:avLst/>
        </a:prstGeom>
      </xdr:spPr>
    </xdr:pic>
    <xdr:clientData/>
  </xdr:twoCellAnchor>
  <xdr:twoCellAnchor editAs="oneCell">
    <xdr:from>
      <xdr:col>3</xdr:col>
      <xdr:colOff>209550</xdr:colOff>
      <xdr:row>4</xdr:row>
      <xdr:rowOff>0</xdr:rowOff>
    </xdr:from>
    <xdr:to>
      <xdr:col>6</xdr:col>
      <xdr:colOff>509510</xdr:colOff>
      <xdr:row>17</xdr:row>
      <xdr:rowOff>9525</xdr:rowOff>
    </xdr:to>
    <xdr:pic>
      <xdr:nvPicPr>
        <xdr:cNvPr id="2" name="Picture 1">
          <a:extLst>
            <a:ext uri="{FF2B5EF4-FFF2-40B4-BE49-F238E27FC236}">
              <a16:creationId xmlns:a16="http://schemas.microsoft.com/office/drawing/2014/main" id="{F3AC1F6D-DE59-B220-CE7B-7D3EA64A28DF}"/>
            </a:ext>
          </a:extLst>
        </xdr:cNvPr>
        <xdr:cNvPicPr>
          <a:picLocks noChangeAspect="1"/>
        </xdr:cNvPicPr>
      </xdr:nvPicPr>
      <xdr:blipFill>
        <a:blip xmlns:r="http://schemas.openxmlformats.org/officeDocument/2006/relationships" r:embed="rId4"/>
        <a:stretch>
          <a:fillRect/>
        </a:stretch>
      </xdr:blipFill>
      <xdr:spPr>
        <a:xfrm>
          <a:off x="3476625" y="561975"/>
          <a:ext cx="2728835" cy="2447925"/>
        </a:xfrm>
        <a:prstGeom prst="rect">
          <a:avLst/>
        </a:prstGeom>
      </xdr:spPr>
    </xdr:pic>
    <xdr:clientData/>
  </xdr:twoCellAnchor>
  <xdr:twoCellAnchor editAs="oneCell">
    <xdr:from>
      <xdr:col>6</xdr:col>
      <xdr:colOff>674077</xdr:colOff>
      <xdr:row>9</xdr:row>
      <xdr:rowOff>78984</xdr:rowOff>
    </xdr:from>
    <xdr:to>
      <xdr:col>9</xdr:col>
      <xdr:colOff>805962</xdr:colOff>
      <xdr:row>17</xdr:row>
      <xdr:rowOff>12271</xdr:rowOff>
    </xdr:to>
    <xdr:pic>
      <xdr:nvPicPr>
        <xdr:cNvPr id="3" name="Picture 2">
          <a:extLst>
            <a:ext uri="{FF2B5EF4-FFF2-40B4-BE49-F238E27FC236}">
              <a16:creationId xmlns:a16="http://schemas.microsoft.com/office/drawing/2014/main" id="{DC91941E-54E5-1139-E739-6D56ABD28312}"/>
            </a:ext>
          </a:extLst>
        </xdr:cNvPr>
        <xdr:cNvPicPr>
          <a:picLocks noChangeAspect="1"/>
        </xdr:cNvPicPr>
      </xdr:nvPicPr>
      <xdr:blipFill>
        <a:blip xmlns:r="http://schemas.openxmlformats.org/officeDocument/2006/relationships" r:embed="rId5"/>
        <a:stretch>
          <a:fillRect/>
        </a:stretch>
      </xdr:blipFill>
      <xdr:spPr>
        <a:xfrm>
          <a:off x="6381750" y="1595657"/>
          <a:ext cx="2571750" cy="1427979"/>
        </a:xfrm>
        <a:prstGeom prst="rect">
          <a:avLst/>
        </a:prstGeom>
      </xdr:spPr>
    </xdr:pic>
    <xdr:clientData/>
  </xdr:twoCellAnchor>
  <xdr:twoCellAnchor editAs="oneCell">
    <xdr:from>
      <xdr:col>10</xdr:col>
      <xdr:colOff>285749</xdr:colOff>
      <xdr:row>5</xdr:row>
      <xdr:rowOff>105657</xdr:rowOff>
    </xdr:from>
    <xdr:to>
      <xdr:col>14</xdr:col>
      <xdr:colOff>546699</xdr:colOff>
      <xdr:row>17</xdr:row>
      <xdr:rowOff>63532</xdr:rowOff>
    </xdr:to>
    <xdr:pic>
      <xdr:nvPicPr>
        <xdr:cNvPr id="5" name="Picture 4">
          <a:extLst>
            <a:ext uri="{FF2B5EF4-FFF2-40B4-BE49-F238E27FC236}">
              <a16:creationId xmlns:a16="http://schemas.microsoft.com/office/drawing/2014/main" id="{FCC9D5D6-F80D-07A5-F698-CC820EB70734}"/>
            </a:ext>
          </a:extLst>
        </xdr:cNvPr>
        <xdr:cNvPicPr>
          <a:picLocks noChangeAspect="1"/>
        </xdr:cNvPicPr>
      </xdr:nvPicPr>
      <xdr:blipFill>
        <a:blip xmlns:r="http://schemas.openxmlformats.org/officeDocument/2006/relationships" r:embed="rId6"/>
        <a:stretch>
          <a:fillRect/>
        </a:stretch>
      </xdr:blipFill>
      <xdr:spPr>
        <a:xfrm>
          <a:off x="9246576" y="860330"/>
          <a:ext cx="3587373" cy="2214567"/>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6" name="Picture 5">
          <a:extLst>
            <a:ext uri="{FF2B5EF4-FFF2-40B4-BE49-F238E27FC236}">
              <a16:creationId xmlns:a16="http://schemas.microsoft.com/office/drawing/2014/main" id="{ADBE0007-6699-4DCB-950D-347B02A7653B}"/>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67</xdr:row>
      <xdr:rowOff>0</xdr:rowOff>
    </xdr:from>
    <xdr:to>
      <xdr:col>7</xdr:col>
      <xdr:colOff>256500</xdr:colOff>
      <xdr:row>89</xdr:row>
      <xdr:rowOff>15530</xdr:rowOff>
    </xdr:to>
    <xdr:graphicFrame macro="">
      <xdr:nvGraphicFramePr>
        <xdr:cNvPr id="16" name="Chart 15">
          <a:extLst>
            <a:ext uri="{FF2B5EF4-FFF2-40B4-BE49-F238E27FC236}">
              <a16:creationId xmlns:a16="http://schemas.microsoft.com/office/drawing/2014/main" id="{C9A22EBF-57FA-4C93-96DE-598DBC3F8C0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364435</xdr:colOff>
      <xdr:row>6</xdr:row>
      <xdr:rowOff>74919</xdr:rowOff>
    </xdr:from>
    <xdr:to>
      <xdr:col>18</xdr:col>
      <xdr:colOff>447260</xdr:colOff>
      <xdr:row>17</xdr:row>
      <xdr:rowOff>36152</xdr:rowOff>
    </xdr:to>
    <xdr:pic>
      <xdr:nvPicPr>
        <xdr:cNvPr id="9" name="Picture 8">
          <a:extLst>
            <a:ext uri="{FF2B5EF4-FFF2-40B4-BE49-F238E27FC236}">
              <a16:creationId xmlns:a16="http://schemas.microsoft.com/office/drawing/2014/main" id="{3437BAED-8253-415A-B10C-39C4E54F4FA3}"/>
            </a:ext>
          </a:extLst>
        </xdr:cNvPr>
        <xdr:cNvPicPr>
          <a:picLocks noChangeAspect="1"/>
        </xdr:cNvPicPr>
      </xdr:nvPicPr>
      <xdr:blipFill rotWithShape="1">
        <a:blip xmlns:r="http://schemas.openxmlformats.org/officeDocument/2006/relationships" r:embed="rId2"/>
        <a:srcRect t="14170" r="51248"/>
        <a:stretch/>
      </xdr:blipFill>
      <xdr:spPr>
        <a:xfrm>
          <a:off x="13749131" y="1201354"/>
          <a:ext cx="2666999" cy="2023603"/>
        </a:xfrm>
        <a:prstGeom prst="rect">
          <a:avLst/>
        </a:prstGeom>
      </xdr:spPr>
    </xdr:pic>
    <xdr:clientData/>
  </xdr:twoCellAnchor>
  <xdr:twoCellAnchor editAs="oneCell">
    <xdr:from>
      <xdr:col>7</xdr:col>
      <xdr:colOff>8283</xdr:colOff>
      <xdr:row>4</xdr:row>
      <xdr:rowOff>16565</xdr:rowOff>
    </xdr:from>
    <xdr:to>
      <xdr:col>10</xdr:col>
      <xdr:colOff>240196</xdr:colOff>
      <xdr:row>9</xdr:row>
      <xdr:rowOff>96032</xdr:rowOff>
    </xdr:to>
    <xdr:pic>
      <xdr:nvPicPr>
        <xdr:cNvPr id="15" name="Picture 14">
          <a:extLst>
            <a:ext uri="{FF2B5EF4-FFF2-40B4-BE49-F238E27FC236}">
              <a16:creationId xmlns:a16="http://schemas.microsoft.com/office/drawing/2014/main" id="{C5ACF38D-ED7B-4235-B6F0-594348559BE3}"/>
            </a:ext>
          </a:extLst>
        </xdr:cNvPr>
        <xdr:cNvPicPr>
          <a:picLocks noChangeAspect="1"/>
        </xdr:cNvPicPr>
      </xdr:nvPicPr>
      <xdr:blipFill rotWithShape="1">
        <a:blip xmlns:r="http://schemas.openxmlformats.org/officeDocument/2006/relationships" r:embed="rId3"/>
        <a:srcRect l="1053" t="16222" r="62340" b="67875"/>
        <a:stretch/>
      </xdr:blipFill>
      <xdr:spPr>
        <a:xfrm>
          <a:off x="6526696" y="762000"/>
          <a:ext cx="2667000" cy="1031967"/>
        </a:xfrm>
        <a:prstGeom prst="rect">
          <a:avLst/>
        </a:prstGeom>
      </xdr:spPr>
    </xdr:pic>
    <xdr:clientData/>
  </xdr:twoCellAnchor>
  <xdr:twoCellAnchor editAs="oneCell">
    <xdr:from>
      <xdr:col>3</xdr:col>
      <xdr:colOff>256761</xdr:colOff>
      <xdr:row>4</xdr:row>
      <xdr:rowOff>1</xdr:rowOff>
    </xdr:from>
    <xdr:to>
      <xdr:col>6</xdr:col>
      <xdr:colOff>540901</xdr:colOff>
      <xdr:row>17</xdr:row>
      <xdr:rowOff>8283</xdr:rowOff>
    </xdr:to>
    <xdr:pic>
      <xdr:nvPicPr>
        <xdr:cNvPr id="2" name="Picture 1">
          <a:extLst>
            <a:ext uri="{FF2B5EF4-FFF2-40B4-BE49-F238E27FC236}">
              <a16:creationId xmlns:a16="http://schemas.microsoft.com/office/drawing/2014/main" id="{DC722739-F74D-4573-B65B-4CB8C192E213}"/>
            </a:ext>
          </a:extLst>
        </xdr:cNvPr>
        <xdr:cNvPicPr>
          <a:picLocks noChangeAspect="1"/>
        </xdr:cNvPicPr>
      </xdr:nvPicPr>
      <xdr:blipFill>
        <a:blip xmlns:r="http://schemas.openxmlformats.org/officeDocument/2006/relationships" r:embed="rId4"/>
        <a:stretch>
          <a:fillRect/>
        </a:stretch>
      </xdr:blipFill>
      <xdr:spPr>
        <a:xfrm>
          <a:off x="3528391" y="745436"/>
          <a:ext cx="2719227" cy="2451652"/>
        </a:xfrm>
        <a:prstGeom prst="rect">
          <a:avLst/>
        </a:prstGeom>
      </xdr:spPr>
    </xdr:pic>
    <xdr:clientData/>
  </xdr:twoCellAnchor>
  <xdr:twoCellAnchor editAs="oneCell">
    <xdr:from>
      <xdr:col>6</xdr:col>
      <xdr:colOff>786849</xdr:colOff>
      <xdr:row>9</xdr:row>
      <xdr:rowOff>175695</xdr:rowOff>
    </xdr:from>
    <xdr:to>
      <xdr:col>10</xdr:col>
      <xdr:colOff>318433</xdr:colOff>
      <xdr:row>17</xdr:row>
      <xdr:rowOff>23088</xdr:rowOff>
    </xdr:to>
    <xdr:pic>
      <xdr:nvPicPr>
        <xdr:cNvPr id="3" name="Picture 2">
          <a:extLst>
            <a:ext uri="{FF2B5EF4-FFF2-40B4-BE49-F238E27FC236}">
              <a16:creationId xmlns:a16="http://schemas.microsoft.com/office/drawing/2014/main" id="{4169405D-A94B-686A-AEEF-6B23DEB71745}"/>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xdr:blipFill>
      <xdr:spPr>
        <a:xfrm>
          <a:off x="6482799" y="2042595"/>
          <a:ext cx="2770084" cy="1333293"/>
        </a:xfrm>
        <a:prstGeom prst="rect">
          <a:avLst/>
        </a:prstGeom>
      </xdr:spPr>
    </xdr:pic>
    <xdr:clientData/>
  </xdr:twoCellAnchor>
  <xdr:twoCellAnchor editAs="oneCell">
    <xdr:from>
      <xdr:col>10</xdr:col>
      <xdr:colOff>571444</xdr:colOff>
      <xdr:row>4</xdr:row>
      <xdr:rowOff>149086</xdr:rowOff>
    </xdr:from>
    <xdr:to>
      <xdr:col>13</xdr:col>
      <xdr:colOff>810162</xdr:colOff>
      <xdr:row>17</xdr:row>
      <xdr:rowOff>64279</xdr:rowOff>
    </xdr:to>
    <xdr:pic>
      <xdr:nvPicPr>
        <xdr:cNvPr id="5" name="Picture 4">
          <a:extLst>
            <a:ext uri="{FF2B5EF4-FFF2-40B4-BE49-F238E27FC236}">
              <a16:creationId xmlns:a16="http://schemas.microsoft.com/office/drawing/2014/main" id="{14C87E28-EC39-880D-BFD0-3B93B132BAD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xdr:blipFill>
      <xdr:spPr>
        <a:xfrm>
          <a:off x="9505894" y="1063486"/>
          <a:ext cx="2743793" cy="2353593"/>
        </a:xfrm>
        <a:prstGeom prst="rect">
          <a:avLst/>
        </a:prstGeom>
      </xdr:spPr>
    </xdr:pic>
    <xdr:clientData/>
  </xdr:twoCellAnchor>
  <xdr:twoCellAnchor editAs="oneCell">
    <xdr:from>
      <xdr:col>0</xdr:col>
      <xdr:colOff>0</xdr:colOff>
      <xdr:row>0</xdr:row>
      <xdr:rowOff>0</xdr:rowOff>
    </xdr:from>
    <xdr:to>
      <xdr:col>1</xdr:col>
      <xdr:colOff>325092</xdr:colOff>
      <xdr:row>3</xdr:row>
      <xdr:rowOff>99224</xdr:rowOff>
    </xdr:to>
    <xdr:pic>
      <xdr:nvPicPr>
        <xdr:cNvPr id="6" name="Picture 5">
          <a:extLst>
            <a:ext uri="{FF2B5EF4-FFF2-40B4-BE49-F238E27FC236}">
              <a16:creationId xmlns:a16="http://schemas.microsoft.com/office/drawing/2014/main" id="{83283659-7330-4417-9876-A28000566414}"/>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67</xdr:row>
      <xdr:rowOff>0</xdr:rowOff>
    </xdr:from>
    <xdr:to>
      <xdr:col>7</xdr:col>
      <xdr:colOff>256500</xdr:colOff>
      <xdr:row>89</xdr:row>
      <xdr:rowOff>15530</xdr:rowOff>
    </xdr:to>
    <xdr:graphicFrame macro="">
      <xdr:nvGraphicFramePr>
        <xdr:cNvPr id="2" name="Chart 1">
          <a:extLst>
            <a:ext uri="{FF2B5EF4-FFF2-40B4-BE49-F238E27FC236}">
              <a16:creationId xmlns:a16="http://schemas.microsoft.com/office/drawing/2014/main" id="{3DEA9761-3281-4DFE-A318-42BD027EEC6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364435</xdr:colOff>
      <xdr:row>6</xdr:row>
      <xdr:rowOff>74919</xdr:rowOff>
    </xdr:from>
    <xdr:to>
      <xdr:col>18</xdr:col>
      <xdr:colOff>447260</xdr:colOff>
      <xdr:row>17</xdr:row>
      <xdr:rowOff>36152</xdr:rowOff>
    </xdr:to>
    <xdr:pic>
      <xdr:nvPicPr>
        <xdr:cNvPr id="3" name="Picture 2">
          <a:extLst>
            <a:ext uri="{FF2B5EF4-FFF2-40B4-BE49-F238E27FC236}">
              <a16:creationId xmlns:a16="http://schemas.microsoft.com/office/drawing/2014/main" id="{7C31F4CA-836B-424D-8AAD-8EA4F18D08DB}"/>
            </a:ext>
          </a:extLst>
        </xdr:cNvPr>
        <xdr:cNvPicPr>
          <a:picLocks noChangeAspect="1"/>
        </xdr:cNvPicPr>
      </xdr:nvPicPr>
      <xdr:blipFill rotWithShape="1">
        <a:blip xmlns:r="http://schemas.openxmlformats.org/officeDocument/2006/relationships" r:embed="rId2"/>
        <a:srcRect t="14170" r="51248"/>
        <a:stretch/>
      </xdr:blipFill>
      <xdr:spPr>
        <a:xfrm>
          <a:off x="13728010" y="1370319"/>
          <a:ext cx="2664100" cy="2018633"/>
        </a:xfrm>
        <a:prstGeom prst="rect">
          <a:avLst/>
        </a:prstGeom>
      </xdr:spPr>
    </xdr:pic>
    <xdr:clientData/>
  </xdr:twoCellAnchor>
  <xdr:twoCellAnchor editAs="oneCell">
    <xdr:from>
      <xdr:col>7</xdr:col>
      <xdr:colOff>8283</xdr:colOff>
      <xdr:row>4</xdr:row>
      <xdr:rowOff>16565</xdr:rowOff>
    </xdr:from>
    <xdr:to>
      <xdr:col>10</xdr:col>
      <xdr:colOff>240196</xdr:colOff>
      <xdr:row>9</xdr:row>
      <xdr:rowOff>96032</xdr:rowOff>
    </xdr:to>
    <xdr:pic>
      <xdr:nvPicPr>
        <xdr:cNvPr id="4" name="Picture 3">
          <a:extLst>
            <a:ext uri="{FF2B5EF4-FFF2-40B4-BE49-F238E27FC236}">
              <a16:creationId xmlns:a16="http://schemas.microsoft.com/office/drawing/2014/main" id="{9F1A5370-6661-4897-8A28-B73BF8020B51}"/>
            </a:ext>
          </a:extLst>
        </xdr:cNvPr>
        <xdr:cNvPicPr>
          <a:picLocks noChangeAspect="1"/>
        </xdr:cNvPicPr>
      </xdr:nvPicPr>
      <xdr:blipFill rotWithShape="1">
        <a:blip xmlns:r="http://schemas.openxmlformats.org/officeDocument/2006/relationships" r:embed="rId3"/>
        <a:srcRect l="1053" t="16222" r="62340" b="67875"/>
        <a:stretch/>
      </xdr:blipFill>
      <xdr:spPr>
        <a:xfrm>
          <a:off x="6513858" y="930965"/>
          <a:ext cx="2660788" cy="1031967"/>
        </a:xfrm>
        <a:prstGeom prst="rect">
          <a:avLst/>
        </a:prstGeom>
      </xdr:spPr>
    </xdr:pic>
    <xdr:clientData/>
  </xdr:twoCellAnchor>
  <xdr:twoCellAnchor editAs="oneCell">
    <xdr:from>
      <xdr:col>3</xdr:col>
      <xdr:colOff>256761</xdr:colOff>
      <xdr:row>4</xdr:row>
      <xdr:rowOff>1</xdr:rowOff>
    </xdr:from>
    <xdr:to>
      <xdr:col>6</xdr:col>
      <xdr:colOff>540901</xdr:colOff>
      <xdr:row>17</xdr:row>
      <xdr:rowOff>8283</xdr:rowOff>
    </xdr:to>
    <xdr:pic>
      <xdr:nvPicPr>
        <xdr:cNvPr id="5" name="Picture 4">
          <a:extLst>
            <a:ext uri="{FF2B5EF4-FFF2-40B4-BE49-F238E27FC236}">
              <a16:creationId xmlns:a16="http://schemas.microsoft.com/office/drawing/2014/main" id="{CB1CFD04-7CCA-48D1-8E64-22C4CEFD4DB4}"/>
            </a:ext>
          </a:extLst>
        </xdr:cNvPr>
        <xdr:cNvPicPr>
          <a:picLocks noChangeAspect="1"/>
        </xdr:cNvPicPr>
      </xdr:nvPicPr>
      <xdr:blipFill>
        <a:blip xmlns:r="http://schemas.openxmlformats.org/officeDocument/2006/relationships" r:embed="rId4"/>
        <a:stretch>
          <a:fillRect/>
        </a:stretch>
      </xdr:blipFill>
      <xdr:spPr>
        <a:xfrm>
          <a:off x="3523836" y="914401"/>
          <a:ext cx="2713015" cy="2446682"/>
        </a:xfrm>
        <a:prstGeom prst="rect">
          <a:avLst/>
        </a:prstGeom>
      </xdr:spPr>
    </xdr:pic>
    <xdr:clientData/>
  </xdr:twoCellAnchor>
  <xdr:twoCellAnchor editAs="oneCell">
    <xdr:from>
      <xdr:col>6</xdr:col>
      <xdr:colOff>786849</xdr:colOff>
      <xdr:row>10</xdr:row>
      <xdr:rowOff>107961</xdr:rowOff>
    </xdr:from>
    <xdr:to>
      <xdr:col>10</xdr:col>
      <xdr:colOff>318433</xdr:colOff>
      <xdr:row>16</xdr:row>
      <xdr:rowOff>100347</xdr:rowOff>
    </xdr:to>
    <xdr:pic>
      <xdr:nvPicPr>
        <xdr:cNvPr id="6" name="Picture 5">
          <a:extLst>
            <a:ext uri="{FF2B5EF4-FFF2-40B4-BE49-F238E27FC236}">
              <a16:creationId xmlns:a16="http://schemas.microsoft.com/office/drawing/2014/main" id="{3EAD134D-054E-462A-9D21-8A2C773456C6}"/>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rcRect/>
        <a:stretch/>
      </xdr:blipFill>
      <xdr:spPr>
        <a:xfrm>
          <a:off x="6482799" y="2155836"/>
          <a:ext cx="2770084" cy="1106811"/>
        </a:xfrm>
        <a:prstGeom prst="rect">
          <a:avLst/>
        </a:prstGeom>
      </xdr:spPr>
    </xdr:pic>
    <xdr:clientData/>
  </xdr:twoCellAnchor>
  <xdr:twoCellAnchor editAs="oneCell">
    <xdr:from>
      <xdr:col>10</xdr:col>
      <xdr:colOff>557062</xdr:colOff>
      <xdr:row>4</xdr:row>
      <xdr:rowOff>149086</xdr:rowOff>
    </xdr:from>
    <xdr:to>
      <xdr:col>13</xdr:col>
      <xdr:colOff>824544</xdr:colOff>
      <xdr:row>17</xdr:row>
      <xdr:rowOff>64279</xdr:rowOff>
    </xdr:to>
    <xdr:pic>
      <xdr:nvPicPr>
        <xdr:cNvPr id="7" name="Picture 6">
          <a:extLst>
            <a:ext uri="{FF2B5EF4-FFF2-40B4-BE49-F238E27FC236}">
              <a16:creationId xmlns:a16="http://schemas.microsoft.com/office/drawing/2014/main" id="{D312E011-3C8C-4575-B07F-AD93DC3A2828}"/>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rcRect/>
        <a:stretch/>
      </xdr:blipFill>
      <xdr:spPr>
        <a:xfrm>
          <a:off x="9491512" y="1063486"/>
          <a:ext cx="2772557" cy="2353593"/>
        </a:xfrm>
        <a:prstGeom prst="rect">
          <a:avLst/>
        </a:prstGeom>
      </xdr:spPr>
    </xdr:pic>
    <xdr:clientData/>
  </xdr:twoCellAnchor>
  <xdr:twoCellAnchor editAs="oneCell">
    <xdr:from>
      <xdr:col>0</xdr:col>
      <xdr:colOff>0</xdr:colOff>
      <xdr:row>0</xdr:row>
      <xdr:rowOff>0</xdr:rowOff>
    </xdr:from>
    <xdr:to>
      <xdr:col>1</xdr:col>
      <xdr:colOff>325092</xdr:colOff>
      <xdr:row>3</xdr:row>
      <xdr:rowOff>99224</xdr:rowOff>
    </xdr:to>
    <xdr:pic>
      <xdr:nvPicPr>
        <xdr:cNvPr id="8" name="Picture 7">
          <a:extLst>
            <a:ext uri="{FF2B5EF4-FFF2-40B4-BE49-F238E27FC236}">
              <a16:creationId xmlns:a16="http://schemas.microsoft.com/office/drawing/2014/main" id="{60FCC8AF-9D06-4263-AE29-32E6ED397D98}"/>
            </a:ext>
          </a:extLst>
        </xdr:cNvPr>
        <xdr:cNvPicPr>
          <a:picLocks noChangeAspect="1"/>
        </xdr:cNvPicPr>
      </xdr:nvPicPr>
      <xdr:blipFill rotWithShape="1">
        <a:blip xmlns:r="http://schemas.openxmlformats.org/officeDocument/2006/relationships" r:embed="rId7" cstate="print">
          <a:extLst>
            <a:ext uri="{28A0092B-C50C-407E-A947-70E740481C1C}">
              <a14:useLocalDpi xmlns:a14="http://schemas.microsoft.com/office/drawing/2010/main" val="0"/>
            </a:ext>
          </a:extLst>
        </a:blip>
        <a:srcRect l="11520" t="16596" r="12010" b="17447"/>
        <a:stretch/>
      </xdr:blipFill>
      <xdr:spPr>
        <a:xfrm>
          <a:off x="0" y="0"/>
          <a:ext cx="1668117" cy="83264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1</xdr:colOff>
      <xdr:row>67</xdr:row>
      <xdr:rowOff>179293</xdr:rowOff>
    </xdr:from>
    <xdr:to>
      <xdr:col>7</xdr:col>
      <xdr:colOff>256501</xdr:colOff>
      <xdr:row>90</xdr:row>
      <xdr:rowOff>15529</xdr:rowOff>
    </xdr:to>
    <xdr:graphicFrame macro="">
      <xdr:nvGraphicFramePr>
        <xdr:cNvPr id="2" name="Chart 1">
          <a:extLst>
            <a:ext uri="{FF2B5EF4-FFF2-40B4-BE49-F238E27FC236}">
              <a16:creationId xmlns:a16="http://schemas.microsoft.com/office/drawing/2014/main" id="{24280FA7-6066-4040-9948-CF3801EBFA0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15</xdr:col>
      <xdr:colOff>67502</xdr:colOff>
      <xdr:row>7</xdr:row>
      <xdr:rowOff>13337</xdr:rowOff>
    </xdr:from>
    <xdr:to>
      <xdr:col>17</xdr:col>
      <xdr:colOff>910673</xdr:colOff>
      <xdr:row>17</xdr:row>
      <xdr:rowOff>18468</xdr:rowOff>
    </xdr:to>
    <xdr:pic>
      <xdr:nvPicPr>
        <xdr:cNvPr id="13" name="Picture 12">
          <a:extLst>
            <a:ext uri="{FF2B5EF4-FFF2-40B4-BE49-F238E27FC236}">
              <a16:creationId xmlns:a16="http://schemas.microsoft.com/office/drawing/2014/main" id="{0D2A192A-8C83-4E60-A6E1-7B0EF1D37711}"/>
            </a:ext>
          </a:extLst>
        </xdr:cNvPr>
        <xdr:cNvPicPr>
          <a:picLocks noChangeAspect="1"/>
        </xdr:cNvPicPr>
      </xdr:nvPicPr>
      <xdr:blipFill rotWithShape="1">
        <a:blip xmlns:r="http://schemas.openxmlformats.org/officeDocument/2006/relationships" r:embed="rId2"/>
        <a:srcRect t="14170" r="51248"/>
        <a:stretch/>
      </xdr:blipFill>
      <xdr:spPr>
        <a:xfrm>
          <a:off x="13516802" y="1118237"/>
          <a:ext cx="2462421" cy="1872031"/>
        </a:xfrm>
        <a:prstGeom prst="rect">
          <a:avLst/>
        </a:prstGeom>
      </xdr:spPr>
    </xdr:pic>
    <xdr:clientData/>
  </xdr:twoCellAnchor>
  <xdr:twoCellAnchor editAs="oneCell">
    <xdr:from>
      <xdr:col>6</xdr:col>
      <xdr:colOff>748752</xdr:colOff>
      <xdr:row>4</xdr:row>
      <xdr:rowOff>22778</xdr:rowOff>
    </xdr:from>
    <xdr:to>
      <xdr:col>9</xdr:col>
      <xdr:colOff>703128</xdr:colOff>
      <xdr:row>9</xdr:row>
      <xdr:rowOff>19050</xdr:rowOff>
    </xdr:to>
    <xdr:pic>
      <xdr:nvPicPr>
        <xdr:cNvPr id="15" name="Picture 14">
          <a:extLst>
            <a:ext uri="{FF2B5EF4-FFF2-40B4-BE49-F238E27FC236}">
              <a16:creationId xmlns:a16="http://schemas.microsoft.com/office/drawing/2014/main" id="{ED776FAE-C2C8-A4F4-C9B7-270BA8AE804A}"/>
            </a:ext>
          </a:extLst>
        </xdr:cNvPr>
        <xdr:cNvPicPr>
          <a:picLocks noChangeAspect="1"/>
        </xdr:cNvPicPr>
      </xdr:nvPicPr>
      <xdr:blipFill>
        <a:blip xmlns:r="http://schemas.openxmlformats.org/officeDocument/2006/relationships" r:embed="rId3"/>
        <a:stretch>
          <a:fillRect/>
        </a:stretch>
      </xdr:blipFill>
      <xdr:spPr>
        <a:xfrm>
          <a:off x="6444702" y="937178"/>
          <a:ext cx="2383251" cy="948772"/>
        </a:xfrm>
        <a:prstGeom prst="rect">
          <a:avLst/>
        </a:prstGeom>
      </xdr:spPr>
    </xdr:pic>
    <xdr:clientData/>
  </xdr:twoCellAnchor>
  <xdr:twoCellAnchor editAs="oneCell">
    <xdr:from>
      <xdr:col>12</xdr:col>
      <xdr:colOff>0</xdr:colOff>
      <xdr:row>37</xdr:row>
      <xdr:rowOff>0</xdr:rowOff>
    </xdr:from>
    <xdr:to>
      <xdr:col>19</xdr:col>
      <xdr:colOff>204706</xdr:colOff>
      <xdr:row>47</xdr:row>
      <xdr:rowOff>155841</xdr:rowOff>
    </xdr:to>
    <xdr:pic>
      <xdr:nvPicPr>
        <xdr:cNvPr id="6" name="Picture 5">
          <a:extLst>
            <a:ext uri="{FF2B5EF4-FFF2-40B4-BE49-F238E27FC236}">
              <a16:creationId xmlns:a16="http://schemas.microsoft.com/office/drawing/2014/main" id="{0EC02EDE-AEBD-42BF-9990-89565D657A17}"/>
            </a:ext>
          </a:extLst>
        </xdr:cNvPr>
        <xdr:cNvPicPr>
          <a:picLocks noChangeAspect="1"/>
        </xdr:cNvPicPr>
      </xdr:nvPicPr>
      <xdr:blipFill rotWithShape="1">
        <a:blip xmlns:r="http://schemas.openxmlformats.org/officeDocument/2006/relationships" r:embed="rId4"/>
        <a:srcRect t="15873"/>
        <a:stretch/>
      </xdr:blipFill>
      <xdr:spPr>
        <a:xfrm>
          <a:off x="10522324" y="6757147"/>
          <a:ext cx="6480000" cy="1959988"/>
        </a:xfrm>
        <a:prstGeom prst="rect">
          <a:avLst/>
        </a:prstGeom>
      </xdr:spPr>
    </xdr:pic>
    <xdr:clientData/>
  </xdr:twoCellAnchor>
  <xdr:twoCellAnchor editAs="oneCell">
    <xdr:from>
      <xdr:col>6</xdr:col>
      <xdr:colOff>726607</xdr:colOff>
      <xdr:row>9</xdr:row>
      <xdr:rowOff>142875</xdr:rowOff>
    </xdr:from>
    <xdr:to>
      <xdr:col>10</xdr:col>
      <xdr:colOff>376451</xdr:colOff>
      <xdr:row>17</xdr:row>
      <xdr:rowOff>48400</xdr:rowOff>
    </xdr:to>
    <xdr:pic>
      <xdr:nvPicPr>
        <xdr:cNvPr id="4" name="Picture 3">
          <a:extLst>
            <a:ext uri="{FF2B5EF4-FFF2-40B4-BE49-F238E27FC236}">
              <a16:creationId xmlns:a16="http://schemas.microsoft.com/office/drawing/2014/main" id="{7B4FFD96-63A6-ADBA-F82F-C220D5D13F1A}"/>
            </a:ext>
          </a:extLst>
        </xdr:cNvPr>
        <xdr:cNvPicPr>
          <a:picLocks noChangeAspect="1"/>
        </xdr:cNvPicPr>
      </xdr:nvPicPr>
      <xdr:blipFill>
        <a:blip xmlns:r="http://schemas.openxmlformats.org/officeDocument/2006/relationships" r:embed="rId5"/>
        <a:stretch>
          <a:fillRect/>
        </a:stretch>
      </xdr:blipFill>
      <xdr:spPr>
        <a:xfrm>
          <a:off x="6422557" y="2009775"/>
          <a:ext cx="2888344" cy="1391425"/>
        </a:xfrm>
        <a:prstGeom prst="rect">
          <a:avLst/>
        </a:prstGeom>
      </xdr:spPr>
    </xdr:pic>
    <xdr:clientData/>
  </xdr:twoCellAnchor>
  <xdr:twoCellAnchor editAs="oneCell">
    <xdr:from>
      <xdr:col>10</xdr:col>
      <xdr:colOff>694432</xdr:colOff>
      <xdr:row>4</xdr:row>
      <xdr:rowOff>58020</xdr:rowOff>
    </xdr:from>
    <xdr:to>
      <xdr:col>13</xdr:col>
      <xdr:colOff>759100</xdr:colOff>
      <xdr:row>17</xdr:row>
      <xdr:rowOff>61533</xdr:rowOff>
    </xdr:to>
    <xdr:pic>
      <xdr:nvPicPr>
        <xdr:cNvPr id="5" name="Picture 4">
          <a:extLst>
            <a:ext uri="{FF2B5EF4-FFF2-40B4-BE49-F238E27FC236}">
              <a16:creationId xmlns:a16="http://schemas.microsoft.com/office/drawing/2014/main" id="{45CB291C-CDB5-2D7D-E50C-A311D682C870}"/>
            </a:ext>
          </a:extLst>
        </xdr:cNvPr>
        <xdr:cNvPicPr>
          <a:picLocks noChangeAspect="1"/>
        </xdr:cNvPicPr>
      </xdr:nvPicPr>
      <xdr:blipFill>
        <a:blip xmlns:r="http://schemas.openxmlformats.org/officeDocument/2006/relationships" r:embed="rId6"/>
        <a:stretch>
          <a:fillRect/>
        </a:stretch>
      </xdr:blipFill>
      <xdr:spPr>
        <a:xfrm>
          <a:off x="9628882" y="972420"/>
          <a:ext cx="2655468" cy="2441913"/>
        </a:xfrm>
        <a:prstGeom prst="rect">
          <a:avLst/>
        </a:prstGeom>
      </xdr:spPr>
    </xdr:pic>
    <xdr:clientData/>
  </xdr:twoCellAnchor>
  <xdr:twoCellAnchor editAs="oneCell">
    <xdr:from>
      <xdr:col>3</xdr:col>
      <xdr:colOff>219807</xdr:colOff>
      <xdr:row>4</xdr:row>
      <xdr:rowOff>2883</xdr:rowOff>
    </xdr:from>
    <xdr:to>
      <xdr:col>6</xdr:col>
      <xdr:colOff>560517</xdr:colOff>
      <xdr:row>17</xdr:row>
      <xdr:rowOff>28574</xdr:rowOff>
    </xdr:to>
    <xdr:pic>
      <xdr:nvPicPr>
        <xdr:cNvPr id="7" name="Picture 6">
          <a:extLst>
            <a:ext uri="{FF2B5EF4-FFF2-40B4-BE49-F238E27FC236}">
              <a16:creationId xmlns:a16="http://schemas.microsoft.com/office/drawing/2014/main" id="{793EF5C6-65EF-B125-38E0-88E7EF5E18BA}"/>
            </a:ext>
          </a:extLst>
        </xdr:cNvPr>
        <xdr:cNvPicPr>
          <a:picLocks noChangeAspect="1"/>
        </xdr:cNvPicPr>
      </xdr:nvPicPr>
      <xdr:blipFill>
        <a:blip xmlns:r="http://schemas.openxmlformats.org/officeDocument/2006/relationships" r:embed="rId7"/>
        <a:stretch>
          <a:fillRect/>
        </a:stretch>
      </xdr:blipFill>
      <xdr:spPr>
        <a:xfrm>
          <a:off x="3486882" y="917283"/>
          <a:ext cx="2769585" cy="2464091"/>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8" name="Picture 7">
          <a:extLst>
            <a:ext uri="{FF2B5EF4-FFF2-40B4-BE49-F238E27FC236}">
              <a16:creationId xmlns:a16="http://schemas.microsoft.com/office/drawing/2014/main" id="{697F315A-9BDE-4E4C-BFE7-D76C7F5488AF}"/>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1359</xdr:colOff>
      <xdr:row>66</xdr:row>
      <xdr:rowOff>179293</xdr:rowOff>
    </xdr:from>
    <xdr:to>
      <xdr:col>7</xdr:col>
      <xdr:colOff>617859</xdr:colOff>
      <xdr:row>91</xdr:row>
      <xdr:rowOff>16940</xdr:rowOff>
    </xdr:to>
    <xdr:graphicFrame macro="">
      <xdr:nvGraphicFramePr>
        <xdr:cNvPr id="11" name="Chart 10">
          <a:extLst>
            <a:ext uri="{FF2B5EF4-FFF2-40B4-BE49-F238E27FC236}">
              <a16:creationId xmlns:a16="http://schemas.microsoft.com/office/drawing/2014/main" id="{5194AF24-DA1D-451B-9A7F-B595083A6CB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16</xdr:col>
      <xdr:colOff>714375</xdr:colOff>
      <xdr:row>4</xdr:row>
      <xdr:rowOff>111405</xdr:rowOff>
    </xdr:from>
    <xdr:to>
      <xdr:col>19</xdr:col>
      <xdr:colOff>952500</xdr:colOff>
      <xdr:row>17</xdr:row>
      <xdr:rowOff>31003</xdr:rowOff>
    </xdr:to>
    <xdr:pic>
      <xdr:nvPicPr>
        <xdr:cNvPr id="2" name="Picture 1">
          <a:extLst>
            <a:ext uri="{FF2B5EF4-FFF2-40B4-BE49-F238E27FC236}">
              <a16:creationId xmlns:a16="http://schemas.microsoft.com/office/drawing/2014/main" id="{6C7F6D83-0BDF-4EAA-B3AA-A7779B121820}"/>
            </a:ext>
          </a:extLst>
        </xdr:cNvPr>
        <xdr:cNvPicPr>
          <a:picLocks noChangeAspect="1"/>
        </xdr:cNvPicPr>
      </xdr:nvPicPr>
      <xdr:blipFill rotWithShape="1">
        <a:blip xmlns:r="http://schemas.openxmlformats.org/officeDocument/2006/relationships" r:embed="rId2"/>
        <a:srcRect l="50869" t="6881" r="379"/>
        <a:stretch/>
      </xdr:blipFill>
      <xdr:spPr>
        <a:xfrm>
          <a:off x="14820900" y="854355"/>
          <a:ext cx="2819400" cy="2348473"/>
        </a:xfrm>
        <a:prstGeom prst="rect">
          <a:avLst/>
        </a:prstGeom>
      </xdr:spPr>
    </xdr:pic>
    <xdr:clientData/>
  </xdr:twoCellAnchor>
  <xdr:twoCellAnchor editAs="oneCell">
    <xdr:from>
      <xdr:col>7</xdr:col>
      <xdr:colOff>57150</xdr:colOff>
      <xdr:row>4</xdr:row>
      <xdr:rowOff>9525</xdr:rowOff>
    </xdr:from>
    <xdr:to>
      <xdr:col>10</xdr:col>
      <xdr:colOff>287257</xdr:colOff>
      <xdr:row>9</xdr:row>
      <xdr:rowOff>66675</xdr:rowOff>
    </xdr:to>
    <xdr:pic>
      <xdr:nvPicPr>
        <xdr:cNvPr id="7" name="Picture 6">
          <a:extLst>
            <a:ext uri="{FF2B5EF4-FFF2-40B4-BE49-F238E27FC236}">
              <a16:creationId xmlns:a16="http://schemas.microsoft.com/office/drawing/2014/main" id="{E12EA012-5535-45E0-BB6C-5484FF9C78B9}"/>
            </a:ext>
          </a:extLst>
        </xdr:cNvPr>
        <xdr:cNvPicPr>
          <a:picLocks noChangeAspect="1"/>
        </xdr:cNvPicPr>
      </xdr:nvPicPr>
      <xdr:blipFill rotWithShape="1">
        <a:blip xmlns:r="http://schemas.openxmlformats.org/officeDocument/2006/relationships" r:embed="rId3"/>
        <a:srcRect l="17940" t="11381" r="47444" b="72824"/>
        <a:stretch/>
      </xdr:blipFill>
      <xdr:spPr>
        <a:xfrm>
          <a:off x="6562725" y="752475"/>
          <a:ext cx="2658982" cy="1009650"/>
        </a:xfrm>
        <a:prstGeom prst="rect">
          <a:avLst/>
        </a:prstGeom>
      </xdr:spPr>
    </xdr:pic>
    <xdr:clientData/>
  </xdr:twoCellAnchor>
  <xdr:twoCellAnchor editAs="oneCell">
    <xdr:from>
      <xdr:col>12</xdr:col>
      <xdr:colOff>0</xdr:colOff>
      <xdr:row>37</xdr:row>
      <xdr:rowOff>0</xdr:rowOff>
    </xdr:from>
    <xdr:to>
      <xdr:col>19</xdr:col>
      <xdr:colOff>347581</xdr:colOff>
      <xdr:row>47</xdr:row>
      <xdr:rowOff>136790</xdr:rowOff>
    </xdr:to>
    <xdr:pic>
      <xdr:nvPicPr>
        <xdr:cNvPr id="4" name="Picture 3">
          <a:extLst>
            <a:ext uri="{FF2B5EF4-FFF2-40B4-BE49-F238E27FC236}">
              <a16:creationId xmlns:a16="http://schemas.microsoft.com/office/drawing/2014/main" id="{365930F3-0B5E-4848-A8E3-E4420FCCB640}"/>
            </a:ext>
          </a:extLst>
        </xdr:cNvPr>
        <xdr:cNvPicPr>
          <a:picLocks noChangeAspect="1"/>
        </xdr:cNvPicPr>
      </xdr:nvPicPr>
      <xdr:blipFill rotWithShape="1">
        <a:blip xmlns:r="http://schemas.openxmlformats.org/officeDocument/2006/relationships" r:embed="rId4"/>
        <a:srcRect t="15873"/>
        <a:stretch/>
      </xdr:blipFill>
      <xdr:spPr>
        <a:xfrm>
          <a:off x="10553700" y="6810375"/>
          <a:ext cx="6481681" cy="1975116"/>
        </a:xfrm>
        <a:prstGeom prst="rect">
          <a:avLst/>
        </a:prstGeom>
      </xdr:spPr>
    </xdr:pic>
    <xdr:clientData/>
  </xdr:twoCellAnchor>
  <xdr:twoCellAnchor editAs="oneCell">
    <xdr:from>
      <xdr:col>3</xdr:col>
      <xdr:colOff>234463</xdr:colOff>
      <xdr:row>4</xdr:row>
      <xdr:rowOff>7328</xdr:rowOff>
    </xdr:from>
    <xdr:to>
      <xdr:col>6</xdr:col>
      <xdr:colOff>520212</xdr:colOff>
      <xdr:row>17</xdr:row>
      <xdr:rowOff>21736</xdr:rowOff>
    </xdr:to>
    <xdr:pic>
      <xdr:nvPicPr>
        <xdr:cNvPr id="5" name="Picture 4">
          <a:extLst>
            <a:ext uri="{FF2B5EF4-FFF2-40B4-BE49-F238E27FC236}">
              <a16:creationId xmlns:a16="http://schemas.microsoft.com/office/drawing/2014/main" id="{4AD74B55-7FE1-1C07-D864-8D75EEBFA972}"/>
            </a:ext>
          </a:extLst>
        </xdr:cNvPr>
        <xdr:cNvPicPr>
          <a:picLocks noChangeAspect="1"/>
        </xdr:cNvPicPr>
      </xdr:nvPicPr>
      <xdr:blipFill>
        <a:blip xmlns:r="http://schemas.openxmlformats.org/officeDocument/2006/relationships" r:embed="rId5"/>
        <a:stretch>
          <a:fillRect/>
        </a:stretch>
      </xdr:blipFill>
      <xdr:spPr>
        <a:xfrm>
          <a:off x="3502271" y="754674"/>
          <a:ext cx="2725614" cy="2452075"/>
        </a:xfrm>
        <a:prstGeom prst="rect">
          <a:avLst/>
        </a:prstGeom>
      </xdr:spPr>
    </xdr:pic>
    <xdr:clientData/>
  </xdr:twoCellAnchor>
  <xdr:twoCellAnchor editAs="oneCell">
    <xdr:from>
      <xdr:col>6</xdr:col>
      <xdr:colOff>740018</xdr:colOff>
      <xdr:row>9</xdr:row>
      <xdr:rowOff>114301</xdr:rowOff>
    </xdr:from>
    <xdr:to>
      <xdr:col>10</xdr:col>
      <xdr:colOff>393988</xdr:colOff>
      <xdr:row>17</xdr:row>
      <xdr:rowOff>46160</xdr:rowOff>
    </xdr:to>
    <xdr:pic>
      <xdr:nvPicPr>
        <xdr:cNvPr id="6" name="Picture 5">
          <a:extLst>
            <a:ext uri="{FF2B5EF4-FFF2-40B4-BE49-F238E27FC236}">
              <a16:creationId xmlns:a16="http://schemas.microsoft.com/office/drawing/2014/main" id="{9767A74E-3263-B9AE-C153-3D07CDE6E191}"/>
            </a:ext>
          </a:extLst>
        </xdr:cNvPr>
        <xdr:cNvPicPr>
          <a:picLocks noChangeAspect="1"/>
        </xdr:cNvPicPr>
      </xdr:nvPicPr>
      <xdr:blipFill>
        <a:blip xmlns:r="http://schemas.openxmlformats.org/officeDocument/2006/relationships" r:embed="rId6"/>
        <a:stretch>
          <a:fillRect/>
        </a:stretch>
      </xdr:blipFill>
      <xdr:spPr>
        <a:xfrm>
          <a:off x="6435968" y="1809751"/>
          <a:ext cx="2892470" cy="1408234"/>
        </a:xfrm>
        <a:prstGeom prst="rect">
          <a:avLst/>
        </a:prstGeom>
      </xdr:spPr>
    </xdr:pic>
    <xdr:clientData/>
  </xdr:twoCellAnchor>
  <xdr:twoCellAnchor editAs="oneCell">
    <xdr:from>
      <xdr:col>10</xdr:col>
      <xdr:colOff>747365</xdr:colOff>
      <xdr:row>5</xdr:row>
      <xdr:rowOff>133350</xdr:rowOff>
    </xdr:from>
    <xdr:to>
      <xdr:col>15</xdr:col>
      <xdr:colOff>172297</xdr:colOff>
      <xdr:row>17</xdr:row>
      <xdr:rowOff>86236</xdr:rowOff>
    </xdr:to>
    <xdr:pic>
      <xdr:nvPicPr>
        <xdr:cNvPr id="8" name="Picture 7">
          <a:extLst>
            <a:ext uri="{FF2B5EF4-FFF2-40B4-BE49-F238E27FC236}">
              <a16:creationId xmlns:a16="http://schemas.microsoft.com/office/drawing/2014/main" id="{EF75D3AE-D9AA-CE11-E473-A28C0F42A2F4}"/>
            </a:ext>
          </a:extLst>
        </xdr:cNvPr>
        <xdr:cNvPicPr>
          <a:picLocks noChangeAspect="1"/>
        </xdr:cNvPicPr>
      </xdr:nvPicPr>
      <xdr:blipFill>
        <a:blip xmlns:r="http://schemas.openxmlformats.org/officeDocument/2006/relationships" r:embed="rId7"/>
        <a:stretch>
          <a:fillRect/>
        </a:stretch>
      </xdr:blipFill>
      <xdr:spPr>
        <a:xfrm>
          <a:off x="9681815" y="1066800"/>
          <a:ext cx="3634982" cy="2191261"/>
        </a:xfrm>
        <a:prstGeom prst="rect">
          <a:avLst/>
        </a:prstGeom>
      </xdr:spPr>
    </xdr:pic>
    <xdr:clientData/>
  </xdr:twoCellAnchor>
  <xdr:twoCellAnchor editAs="oneCell">
    <xdr:from>
      <xdr:col>0</xdr:col>
      <xdr:colOff>0</xdr:colOff>
      <xdr:row>0</xdr:row>
      <xdr:rowOff>0</xdr:rowOff>
    </xdr:from>
    <xdr:to>
      <xdr:col>1</xdr:col>
      <xdr:colOff>323850</xdr:colOff>
      <xdr:row>3</xdr:row>
      <xdr:rowOff>94669</xdr:rowOff>
    </xdr:to>
    <xdr:pic>
      <xdr:nvPicPr>
        <xdr:cNvPr id="9" name="Picture 8">
          <a:extLst>
            <a:ext uri="{FF2B5EF4-FFF2-40B4-BE49-F238E27FC236}">
              <a16:creationId xmlns:a16="http://schemas.microsoft.com/office/drawing/2014/main" id="{005B8BEC-E6F0-4D4A-B1A6-381B5D3E9AB0}"/>
            </a:ext>
          </a:extLst>
        </xdr:cNvPr>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l="11520" t="16596" r="12010" b="17447"/>
        <a:stretch/>
      </xdr:blipFill>
      <xdr:spPr>
        <a:xfrm>
          <a:off x="0" y="0"/>
          <a:ext cx="1666875" cy="828094"/>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F139016-7D01-4D6C-A755-FA9FC0F21499}" name="Table1" displayName="Table1" ref="A23:R35" totalsRowCount="1" headerRowDxfId="516" dataDxfId="515" totalsRowDxfId="514" headerRowBorderDxfId="512" tableBorderDxfId="513" totalsRowBorderDxfId="511">
  <autoFilter ref="A23:R34" xr:uid="{4F139016-7D01-4D6C-A755-FA9FC0F21499}">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autoFilter>
  <tableColumns count="18">
    <tableColumn id="1" xr3:uid="{BE8CF264-7BF4-42C1-AA04-67BE6262A852}" name="Facade/Phase" dataDxfId="509" totalsRowDxfId="510"/>
    <tableColumn id="2" xr3:uid="{35CFCFA7-4202-4B17-A044-83B52234E55E}" name="Position" dataDxfId="507" totalsRowDxfId="508"/>
    <tableColumn id="3" xr3:uid="{CE0E28A8-C364-44EC-A79A-550F103E028F}" name="Quantity_x000a_Q [pcs]" dataDxfId="505" totalsRowDxfId="506"/>
    <tableColumn id="4" xr3:uid="{586C940A-6128-4F5A-A779-15EE5A4D58CF}" name="Length_x000a_L [mm]" dataDxfId="503" totalsRowDxfId="504"/>
    <tableColumn id="5" xr3:uid="{C4F8F1B9-5A38-413B-BE96-748EE95B1879}" name="Thickness_x000a_T [mm]" dataDxfId="501" totalsRowDxfId="502"/>
    <tableColumn id="6" xr3:uid="{4FB36592-EFCE-45DE-B94B-500D40BC2B85}" name="Module_x000a_M [mm]" dataDxfId="499" totalsRowDxfId="500"/>
    <tableColumn id="7" xr3:uid="{3A054629-1CC2-4F57-9427-DC848AFE7AF0}" name="Panel type" dataDxfId="497" totalsRowDxfId="498"/>
    <tableColumn id="8" xr3:uid="{2370F7F8-D897-46E8-A853-A6DDEDA4A33D}" name="Core type" dataDxfId="495" totalsRowDxfId="496"/>
    <tableColumn id="9" xr3:uid="{83DD4695-7ED3-4EC0-AAF4-418531A0E8FB}" name="Thickness _x000a_(side A) [mm]" dataDxfId="493" totalsRowDxfId="494"/>
    <tableColumn id="10" xr3:uid="{382CF4B0-3466-41CF-8272-6F747EBCCFA5}" name="Coating type _x000a_(side A)" dataDxfId="491" totalsRowDxfId="492"/>
    <tableColumn id="11" xr3:uid="{41C7E862-8ABA-4BAD-BF2D-B11DAABB131A}" name="Colour _x000a_(side A)" dataDxfId="489" totalsRowDxfId="490"/>
    <tableColumn id="12" xr3:uid="{B7DC16EB-662E-4F6F-A19D-84E09111BF24}" name="Profile type _x000a_(side A)" dataDxfId="487" totalsRowDxfId="488"/>
    <tableColumn id="13" xr3:uid="{73DA3473-47BB-43B1-A4B5-2722C79D72D3}" name="Thickness _x000a_(side B) [mm]" dataDxfId="485" totalsRowDxfId="486"/>
    <tableColumn id="14" xr3:uid="{4BCFB6EC-33D7-443D-B0C3-269FF8DE8E9F}" name="Coating type _x000a_(side B)" dataDxfId="483" totalsRowDxfId="484"/>
    <tableColumn id="15" xr3:uid="{7FEADF47-C326-4F41-81C1-4C015878057A}" name="Colour _x000a_(side B)" dataDxfId="481" totalsRowDxfId="482"/>
    <tableColumn id="16" xr3:uid="{9FFBE569-431C-4F26-B97C-93B670363ADD}" name="Profile type _x000a_(side B)" dataDxfId="479" totalsRowDxfId="480"/>
    <tableColumn id="17" xr3:uid="{B576742D-FF3C-483D-A0E0-8916EED933E6}" name="Note" totalsRowLabel="Total [m2]" dataDxfId="477" totalsRowDxfId="478"/>
    <tableColumn id="18" xr3:uid="{154E5888-2910-4B66-904F-5E7B04AD0F4C}" name="Total_x000a_Q×L×M [m2]" totalsRowFunction="sum" dataDxfId="475" totalsRowDxfId="476">
      <calculatedColumnFormula>C24*D24/1000*F24/1000</calculatedColumnFormula>
    </tableColumn>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2C17A978-52DD-495A-BFE3-80110CAE5F3E}" name="Table2" displayName="Table2" ref="A23:U34" totalsRowCount="1" headerRowDxfId="447" dataDxfId="446" totalsRowDxfId="445" headerRowBorderDxfId="443" tableBorderDxfId="444">
  <autoFilter ref="A23:U33" xr:uid="{2C17A978-52DD-495A-BFE3-80110CAE5F3E}">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autoFilter>
  <tableColumns count="21">
    <tableColumn id="1" xr3:uid="{27D965B5-614F-4501-8D29-890E1A33E24F}" name="Facade/Phase" dataDxfId="441" totalsRowDxfId="442"/>
    <tableColumn id="2" xr3:uid="{7873B730-04EF-4B11-9B66-DE1DFC794501}" name="Position" dataDxfId="439" totalsRowDxfId="440"/>
    <tableColumn id="3" xr3:uid="{3560331A-81D5-45B9-8484-827719CBD92D}" name="Quantity_x000a_Q [pcs]" dataDxfId="437" totalsRowDxfId="438"/>
    <tableColumn id="4" xr3:uid="{AF910BD4-ECCA-45E5-B77B-F9B1CC7E0D16}" name="A [mm]" dataDxfId="435" totalsRowDxfId="436"/>
    <tableColumn id="5" xr3:uid="{32CBF793-DC36-40B0-BFF9-8808AA20149F}" name="B [mm]" dataDxfId="433" totalsRowDxfId="434"/>
    <tableColumn id="6" xr3:uid="{8BE24C1D-04F7-4FDC-853C-943372BF6D24}" name="Angle_x000a_[°]" dataDxfId="431" totalsRowDxfId="432"/>
    <tableColumn id="7" xr3:uid="{5CBD746A-C963-4EBE-B68F-DD3268C6CFC3}" name="Dimension_x000a_L=A+B [mm]" dataDxfId="429" totalsRowDxfId="430">
      <calculatedColumnFormula>D24+E24</calculatedColumnFormula>
    </tableColumn>
    <tableColumn id="8" xr3:uid="{C67437C7-39C9-44E2-B303-98C1525AD571}" name="Thickness_x000a_T [mm]" dataDxfId="427" totalsRowDxfId="428"/>
    <tableColumn id="9" xr3:uid="{C420698B-C018-458C-BE20-C30F90AA4E73}" name="Module_x000a_M [mm]" dataDxfId="425" totalsRowDxfId="426"/>
    <tableColumn id="10" xr3:uid="{E3752C1F-1D9B-4271-8C52-E173DA8D8EBB}" name="Panel type" dataDxfId="423" totalsRowDxfId="424"/>
    <tableColumn id="11" xr3:uid="{123ADC04-D4C3-4992-B0B4-302D12F4ED71}" name="Core type" dataDxfId="421" totalsRowDxfId="422"/>
    <tableColumn id="12" xr3:uid="{D93C3208-BD6D-4CC9-B970-98DA7483A44B}" name="Thickness _x000a_(side A) [mm]" dataDxfId="419" totalsRowDxfId="420"/>
    <tableColumn id="13" xr3:uid="{889DE5D6-0BBE-4574-8498-4A60BB3AFD70}" name="Coating type _x000a_(side A)" dataDxfId="417" totalsRowDxfId="418"/>
    <tableColumn id="14" xr3:uid="{CDF6F01F-B30D-4044-A429-3CD44EA05056}" name="Colour _x000a_(side A)" dataDxfId="415" totalsRowDxfId="416"/>
    <tableColumn id="15" xr3:uid="{A515F9C8-8475-4453-BC7E-455479A0AB6E}" name="Profile type _x000a_(side A)" dataDxfId="413" totalsRowDxfId="414"/>
    <tableColumn id="16" xr3:uid="{13D619F8-7107-4A52-BC13-71A262A10E2D}" name="Thickness _x000a_(side B) [mm]" dataDxfId="411" totalsRowDxfId="412"/>
    <tableColumn id="17" xr3:uid="{08223D8A-8358-4197-9B80-EB7F709C7E11}" name="Coating type _x000a_(side B)" dataDxfId="409" totalsRowDxfId="410"/>
    <tableColumn id="18" xr3:uid="{3AA8E3BB-695F-4C4D-B5EB-DE592AA1CE0B}" name="Colour _x000a_(side B)" dataDxfId="407" totalsRowDxfId="408"/>
    <tableColumn id="19" xr3:uid="{C83A589C-1940-4611-8AFF-A0D39FD0B3D3}" name="Profile type _x000a_(side B)" dataDxfId="405" totalsRowDxfId="406"/>
    <tableColumn id="20" xr3:uid="{34D341D3-D809-4197-8DEE-FA55B6611272}" name="Note" totalsRowLabel="Total [m2]" dataDxfId="403" totalsRowDxfId="404"/>
    <tableColumn id="21" xr3:uid="{04573AE8-ECBB-4822-B3E7-06CF98AD4391}" name="Total_x000a_Q×L×M [m2]" totalsRowFunction="sum" dataDxfId="401" totalsRowDxfId="402">
      <calculatedColumnFormula>C24*G24/1000*I24/1000</calculatedColumnFormula>
    </tableColumn>
  </tableColumns>
  <tableStyleInfo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2507B087-A99C-438F-A888-18652E0704D6}" name="Table3" displayName="Table3" ref="A23:W34" totalsRowCount="1" headerRowDxfId="371" dataDxfId="370" totalsRowDxfId="369" headerRowBorderDxfId="367" tableBorderDxfId="368">
  <autoFilter ref="A23:W33" xr:uid="{2507B087-A99C-438F-A888-18652E0704D6}">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autoFilter>
  <tableColumns count="23">
    <tableColumn id="1" xr3:uid="{60C5C050-994A-4D7D-9065-A37C3AB9A3DB}" name="Facade/Phase" dataDxfId="365" totalsRowDxfId="366"/>
    <tableColumn id="2" xr3:uid="{1D1F8AE2-1D2F-417C-99A5-CC7E6DD57A45}" name="Position" dataDxfId="363" totalsRowDxfId="364"/>
    <tableColumn id="3" xr3:uid="{754C2A6D-1410-4F53-BD07-39D39C563B5B}" name="Quantity_x000a_Q [pcs]" dataDxfId="361" totalsRowDxfId="362"/>
    <tableColumn id="4" xr3:uid="{D7183F2F-9734-4FB8-A825-E5A9B84037FE}" name="A [mm]" dataDxfId="359" totalsRowDxfId="360"/>
    <tableColumn id="5" xr3:uid="{86E899FD-4403-47BC-8C25-DDB40B692850}" name="B [mm]" dataDxfId="357" totalsRowDxfId="358"/>
    <tableColumn id="6" xr3:uid="{B4412B5E-8184-457B-81EF-5EF8AA0D764B}" name="C [mm]" dataDxfId="355" totalsRowDxfId="356"/>
    <tableColumn id="7" xr3:uid="{D98DA0F3-3E84-4D44-B700-37A428E74E04}" name="Angle_x000a_a [°]" dataDxfId="353" totalsRowDxfId="354"/>
    <tableColumn id="8" xr3:uid="{8FFEBA9B-39DF-4D9B-96B2-A05BBB44DB9D}" name="Angle_x000a_c [°]" dataDxfId="351" totalsRowDxfId="352"/>
    <tableColumn id="9" xr3:uid="{9D200C25-CE6C-417F-A6CE-8A79F7476CF7}" name="Length_x000a_L=A+B+C [mm]" dataDxfId="349" totalsRowDxfId="350">
      <calculatedColumnFormula>D24+E24+F24</calculatedColumnFormula>
    </tableColumn>
    <tableColumn id="10" xr3:uid="{D11D6CC8-6D9A-41CB-AC74-7C96085627CE}" name="Thickness_x000a_T [mm]" dataDxfId="347" totalsRowDxfId="348"/>
    <tableColumn id="11" xr3:uid="{11114EC3-1B94-47BC-9226-E8F7611CC8CD}" name="Module_x000a_M [mm]" dataDxfId="345" totalsRowDxfId="346"/>
    <tableColumn id="12" xr3:uid="{5A6E47B1-C05D-4DA5-B7F4-286C38151A9A}" name="Panel type" dataDxfId="343" totalsRowDxfId="344"/>
    <tableColumn id="13" xr3:uid="{154CC220-25F1-4B8D-A315-D1F495E17257}" name="Core type" dataDxfId="341" totalsRowDxfId="342"/>
    <tableColumn id="14" xr3:uid="{BA0E1E42-5EC8-43AE-81B7-3A97FB3F0A92}" name="Thickness _x000a_(side A) [mm]" dataDxfId="339" totalsRowDxfId="340"/>
    <tableColumn id="15" xr3:uid="{B33887AF-65E3-496E-83FC-B174E7179D0D}" name="Coating type _x000a_(side A)" dataDxfId="337" totalsRowDxfId="338"/>
    <tableColumn id="16" xr3:uid="{4878DAEB-09EB-4723-8D85-BEAE8F13AC0A}" name="Colour _x000a_(side A)" dataDxfId="335" totalsRowDxfId="336"/>
    <tableColumn id="17" xr3:uid="{8353F4D5-0A1E-468A-9003-EB7235C3017B}" name="Profile type _x000a_(side A)" dataDxfId="333" totalsRowDxfId="334"/>
    <tableColumn id="18" xr3:uid="{BBDE6B01-5DAE-4A5A-9999-E2C8A693F075}" name="Thickness _x000a_(side B) [mm]" dataDxfId="331" totalsRowDxfId="332"/>
    <tableColumn id="19" xr3:uid="{12374765-5B8E-4D5F-9859-D5FC04636A9D}" name="Coating type _x000a_(side B)" dataDxfId="329" totalsRowDxfId="330"/>
    <tableColumn id="20" xr3:uid="{6927A20C-4580-4454-907E-71A7FB70EB5F}" name="Colour _x000a_(side B)" dataDxfId="327" totalsRowDxfId="328"/>
    <tableColumn id="21" xr3:uid="{5F62A0F2-21A9-4D06-916F-DC5C76DF23E2}" name="Profile type _x000a_(side B)" dataDxfId="325" totalsRowDxfId="326"/>
    <tableColumn id="22" xr3:uid="{CFAEDB25-3FFF-4FC7-B743-037E43F5BD61}" name="Note" totalsRowLabel="Total [m2]" dataDxfId="323" totalsRowDxfId="324"/>
    <tableColumn id="23" xr3:uid="{BEFEA0C4-D9AF-4E4B-98BE-CDE5279EC6EE}" name="Total_x000a_Q×L×M [m2]" totalsRowFunction="sum" dataDxfId="321" totalsRowDxfId="322">
      <calculatedColumnFormula>C24*I24/1000*K24/1000</calculatedColumnFormula>
    </tableColumn>
  </tableColumns>
  <tableStyleInfo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B206C8A1-3FA4-4305-B685-BAB2767C8AEE}" name="Table4" displayName="Table4" ref="A23:V34" totalsRowCount="1" headerRowDxfId="289" dataDxfId="288" totalsRowDxfId="287" headerRowBorderDxfId="285" tableBorderDxfId="286">
  <autoFilter ref="A23:V33" xr:uid="{B206C8A1-3FA4-4305-B685-BAB2767C8AEE}">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autoFilter>
  <tableColumns count="22">
    <tableColumn id="1" xr3:uid="{CB38CBDF-B023-4516-9CCE-DCE0804CCAEA}" name="Facade/Phase" dataDxfId="283" totalsRowDxfId="284"/>
    <tableColumn id="2" xr3:uid="{7BF006FC-95A9-4B0C-BB59-34376B1E7B9F}" name="Position" dataDxfId="281" totalsRowDxfId="282"/>
    <tableColumn id="3" xr3:uid="{144BD673-93BA-4445-84A3-742F273471C3}" name="Quantity_x000a_Q [pcs]" dataDxfId="279" totalsRowDxfId="280"/>
    <tableColumn id="4" xr3:uid="{5C34D670-EEF9-4F5F-A4FD-84DAE009C7A9}" name="A [mm]" dataDxfId="277" totalsRowDxfId="278"/>
    <tableColumn id="5" xr3:uid="{23DC54B7-3B42-40B6-90C9-5EEA10D55981}" name="B [mm]" dataDxfId="275" totalsRowDxfId="276"/>
    <tableColumn id="6" xr3:uid="{FC3E9D10-6A8C-4242-997B-AECE1D7B3EF2}" name="Dimension_x000a_A+B [mm]" dataDxfId="273" totalsRowDxfId="274">
      <calculatedColumnFormula>D24+E24</calculatedColumnFormula>
    </tableColumn>
    <tableColumn id="7" xr3:uid="{CBC2D980-B86B-4DC2-BED5-3ECC949CC463}" name="Angle_x000a_[°]" dataDxfId="271" totalsRowDxfId="272"/>
    <tableColumn id="8" xr3:uid="{2BBA7436-98CE-4E56-85C6-F956CDA991DA}" name="Length_x000a_L [mm]" dataDxfId="269" totalsRowDxfId="270"/>
    <tableColumn id="9" xr3:uid="{0049F575-EC8D-4EC0-BE3E-8F93F387528A}" name="Thickness_x000a_T [mm]" dataDxfId="267" totalsRowDxfId="268"/>
    <tableColumn id="10" xr3:uid="{9E03AEF5-23C4-4D48-809A-1AEBF29A33A7}" name="Module_x000a_M [mm]" dataDxfId="265" totalsRowDxfId="266"/>
    <tableColumn id="11" xr3:uid="{9FF8FAAB-05D7-4E36-872B-784789EED0F3}" name="Panel type" dataDxfId="263" totalsRowDxfId="264"/>
    <tableColumn id="12" xr3:uid="{CCCF10DA-A7A4-492D-BBFE-DEFB51F77810}" name="Core type" dataDxfId="261" totalsRowDxfId="262"/>
    <tableColumn id="13" xr3:uid="{BF56825D-6193-4E0D-BED0-63FA5CA351A4}" name="Thickness _x000a_(side A) [mm]" dataDxfId="259" totalsRowDxfId="260"/>
    <tableColumn id="14" xr3:uid="{AC0E8C39-0CCB-4B26-946B-8BDC9392F9C4}" name="Coating type _x000a_(side A)" dataDxfId="257" totalsRowDxfId="258"/>
    <tableColumn id="15" xr3:uid="{6561BD22-12AA-441F-95FB-68D574FB766F}" name="Colour _x000a_(side A)" dataDxfId="255" totalsRowDxfId="256"/>
    <tableColumn id="16" xr3:uid="{C8DB97AC-8C18-416A-BE1C-295B4B9AC9CC}" name="Profile type _x000a_(side A)" dataDxfId="253" totalsRowDxfId="254"/>
    <tableColumn id="17" xr3:uid="{1FB864E2-71E3-4CC8-BA43-0895A923C186}" name="Thickness _x000a_(side B) [mm]" dataDxfId="251" totalsRowDxfId="252"/>
    <tableColumn id="18" xr3:uid="{783B6848-E2AE-4A19-A515-EBA6D596B454}" name="Coating type _x000a_(side B)" dataDxfId="249" totalsRowDxfId="250"/>
    <tableColumn id="19" xr3:uid="{5B5C1A73-911F-4B04-AFF4-FFE573179FD0}" name="Colour _x000a_(side B)" dataDxfId="247" totalsRowDxfId="248"/>
    <tableColumn id="20" xr3:uid="{42B515E7-EEA5-45F7-BF24-E31412722B85}" name="Profile type _x000a_(side B)" dataDxfId="245" totalsRowDxfId="246"/>
    <tableColumn id="21" xr3:uid="{E1D5FF62-D6CD-48CA-9F69-61F7535AE8FA}" name="Note" totalsRowLabel="Total [m2]" dataDxfId="243" totalsRowDxfId="244"/>
    <tableColumn id="22" xr3:uid="{999DB76C-E3BD-4EBC-BDD9-EEB7496FEF38}" name="Total_x000a_Q×L×M [m2]" totalsRowFunction="sum" dataDxfId="241" totalsRowDxfId="242">
      <calculatedColumnFormula>C24*H24/1000*J24/1000</calculatedColumnFormula>
    </tableColumn>
  </tableColumns>
  <tableStyleInfo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A232FEFE-6C61-4BF5-BF5B-E12928B2943A}" name="Table48" displayName="Table48" ref="A23:V34" totalsRowCount="1" headerRowDxfId="206" dataDxfId="205" totalsRowDxfId="204" headerRowBorderDxfId="202" tableBorderDxfId="203">
  <autoFilter ref="A23:V33" xr:uid="{B206C8A1-3FA4-4305-B685-BAB2767C8AEE}">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autoFilter>
  <tableColumns count="22">
    <tableColumn id="1" xr3:uid="{D8E33CDE-964D-44BF-9C34-3D48F6707512}" name="Facade/Phase" dataDxfId="200" totalsRowDxfId="201"/>
    <tableColumn id="2" xr3:uid="{C0FF0D3B-B15A-4DC4-9848-47C127B3DB87}" name="Position" dataDxfId="198" totalsRowDxfId="199"/>
    <tableColumn id="3" xr3:uid="{50E126EB-A32F-4D31-8AB6-EA040C2F3B54}" name="Quantity_x000a_Q [pcs]" dataDxfId="196" totalsRowDxfId="197"/>
    <tableColumn id="4" xr3:uid="{28B0868F-C921-4CD2-9C05-17A6D6D49F74}" name="A [mm]" dataDxfId="194" totalsRowDxfId="195"/>
    <tableColumn id="5" xr3:uid="{F785B4FF-2FB4-46FC-B068-99D388E37782}" name="B [mm]" dataDxfId="192" totalsRowDxfId="193"/>
    <tableColumn id="6" xr3:uid="{7A249C3F-7A1C-4058-8395-018FFDD7726A}" name="Dimension_x000a_A+B [mm]" dataDxfId="190" totalsRowDxfId="191">
      <calculatedColumnFormula>D24+E24</calculatedColumnFormula>
    </tableColumn>
    <tableColumn id="7" xr3:uid="{568C61BD-D9CA-4C14-9442-CA557641C3FB}" name="Angle_x000a_[°]" dataDxfId="188" totalsRowDxfId="189"/>
    <tableColumn id="8" xr3:uid="{F25EF52F-B300-4001-B5B2-44516F434870}" name="Length_x000a_L [mm]" dataDxfId="186" totalsRowDxfId="187"/>
    <tableColumn id="9" xr3:uid="{73C41D59-DE74-4315-96CE-DC96662619D6}" name="Thickness_x000a_T [mm]" dataDxfId="184" totalsRowDxfId="185"/>
    <tableColumn id="10" xr3:uid="{613FC38A-8919-4454-ABDC-ABB3EA1CE58D}" name="Module_x000a_M [mm]" dataDxfId="182" totalsRowDxfId="183"/>
    <tableColumn id="11" xr3:uid="{F8F86200-EF2A-4192-9096-4F95E068BE99}" name="Panel type" dataDxfId="180" totalsRowDxfId="181"/>
    <tableColumn id="12" xr3:uid="{B973C435-7660-429F-B9E4-079628BBC8C0}" name="Core type" dataDxfId="178" totalsRowDxfId="179"/>
    <tableColumn id="13" xr3:uid="{688D9597-0D62-45B9-8441-7C39635F8F5E}" name="Thickness _x000a_(side A) [mm]" dataDxfId="176" totalsRowDxfId="177"/>
    <tableColumn id="14" xr3:uid="{A5F3989C-6360-4D1D-A909-22E9F8089196}" name="Coating type _x000a_(side A)" dataDxfId="174" totalsRowDxfId="175"/>
    <tableColumn id="15" xr3:uid="{7F6B142A-69CF-4252-B1E5-9D35D53188DA}" name="Colour _x000a_(side A)" dataDxfId="172" totalsRowDxfId="173"/>
    <tableColumn id="16" xr3:uid="{E4E0869D-EEED-474D-BE61-9BEC8A96E076}" name="Profile type _x000a_(side A)" dataDxfId="170" totalsRowDxfId="171"/>
    <tableColumn id="17" xr3:uid="{68E346CF-A2F7-4B33-9832-847348389D03}" name="Thickness _x000a_(side B) [mm]" dataDxfId="168" totalsRowDxfId="169"/>
    <tableColumn id="18" xr3:uid="{E843AAB7-6BDE-4264-A323-C22AAEF57720}" name="Coating type _x000a_(side B)" dataDxfId="166" totalsRowDxfId="167"/>
    <tableColumn id="19" xr3:uid="{52F52D61-E9E7-4755-B035-7626375CDC34}" name="Colour _x000a_(side B)" dataDxfId="164" totalsRowDxfId="165"/>
    <tableColumn id="20" xr3:uid="{CCD4A2C1-A84E-4F59-96ED-75972F66C710}" name="Profile type _x000a_(side B)" dataDxfId="162" totalsRowDxfId="163"/>
    <tableColumn id="21" xr3:uid="{39707367-3F0C-4E05-A69A-6AD60019C291}" name="Note" totalsRowLabel="Total [m2]" dataDxfId="160" totalsRowDxfId="161"/>
    <tableColumn id="22" xr3:uid="{D096B6C9-E209-4893-A7D0-B7ACAB2C44A3}" name="Total_x000a_Q×L×M [m2]" totalsRowFunction="sum" dataDxfId="158" totalsRowDxfId="159">
      <calculatedColumnFormula>C24*H24/1000*J24/1000</calculatedColumnFormula>
    </tableColumn>
  </tableColumns>
  <tableStyleInfo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3C344FDB-557E-422B-B999-3A36CEDEBD8A}" name="Table5" displayName="Table5" ref="A23:V34" totalsRowCount="1" headerRowDxfId="130" dataDxfId="129" totalsRowDxfId="128" headerRowBorderDxfId="126" tableBorderDxfId="127">
  <autoFilter ref="A23:V33" xr:uid="{3C344FDB-557E-422B-B999-3A36CEDEBD8A}">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autoFilter>
  <tableColumns count="22">
    <tableColumn id="1" xr3:uid="{E21214B7-32E9-455F-A84E-6CC191529108}" name="Facade/Phase" dataDxfId="124" totalsRowDxfId="125"/>
    <tableColumn id="2" xr3:uid="{414E04E1-95A1-4376-894F-43EF368AA0CC}" name="Position" dataDxfId="122" totalsRowDxfId="123"/>
    <tableColumn id="3" xr3:uid="{E7833184-7D64-4C93-BD53-54F90A62C7AC}" name="Quantity_x000a_Q [pcs]" dataDxfId="120" totalsRowDxfId="121"/>
    <tableColumn id="4" xr3:uid="{10970EB0-8706-4E53-8CA6-D1B81F1C1C0B}" name="A [mm]" dataDxfId="118" totalsRowDxfId="119"/>
    <tableColumn id="5" xr3:uid="{5E311371-F710-4D29-9AC5-847BF53F00B4}" name="B [mm]" dataDxfId="116" totalsRowDxfId="117"/>
    <tableColumn id="6" xr3:uid="{6AC844A3-7219-48FB-899B-C2A36C936FF3}" name="Dimension_x000a_A+B [mm]" dataDxfId="114" totalsRowDxfId="115">
      <calculatedColumnFormula>D24+E24</calculatedColumnFormula>
    </tableColumn>
    <tableColumn id="7" xr3:uid="{D6D57AA4-BABE-4654-8098-42173355E834}" name="Angle_x000a_[°]" dataDxfId="112" totalsRowDxfId="113"/>
    <tableColumn id="8" xr3:uid="{1CB59856-11AA-49CD-94D8-D4E88CC4B925}" name="Length_x000a_L [mm]" dataDxfId="110" totalsRowDxfId="111"/>
    <tableColumn id="9" xr3:uid="{6F0A46B4-D219-4E85-928D-ECC55754C441}" name="Thickness_x000a_T [mm]" dataDxfId="108" totalsRowDxfId="109"/>
    <tableColumn id="10" xr3:uid="{892349F1-B421-4857-81F9-3373E3D0D60C}" name="Module_x000a_M [mm]" dataDxfId="106" totalsRowDxfId="107"/>
    <tableColumn id="11" xr3:uid="{CEE97438-8AC2-405E-9DBA-A12FE420C113}" name="Panel type" dataDxfId="104" totalsRowDxfId="105"/>
    <tableColumn id="12" xr3:uid="{AC614D02-4731-40C2-8E14-3F43941C33F6}" name="Core type" dataDxfId="102" totalsRowDxfId="103"/>
    <tableColumn id="13" xr3:uid="{4EE33101-2235-4F07-963F-04613BD088E0}" name="Thickness _x000a_(side A) [mm]" dataDxfId="100" totalsRowDxfId="101"/>
    <tableColumn id="14" xr3:uid="{302B613E-9D8F-466A-B03F-EDE83F11FE16}" name="Coating type _x000a_(side A)" dataDxfId="98" totalsRowDxfId="99"/>
    <tableColumn id="15" xr3:uid="{B610B2A9-F1C3-48A4-A434-3DE9EE4BE050}" name="Colour _x000a_(side A)" dataDxfId="96" totalsRowDxfId="97"/>
    <tableColumn id="16" xr3:uid="{051B4C43-7FCE-46C5-846F-68C48A6E4C48}" name="Profile type _x000a_(side A)" dataDxfId="94" totalsRowDxfId="95"/>
    <tableColumn id="17" xr3:uid="{EFA451C9-E9C9-439F-8350-C0279E6687F4}" name="Thickness _x000a_(side B) [mm]" dataDxfId="92" totalsRowDxfId="93"/>
    <tableColumn id="18" xr3:uid="{8E7DF73A-8C79-410E-819E-CE56DE533AFB}" name="Coating type _x000a_(side B)" dataDxfId="90" totalsRowDxfId="91"/>
    <tableColumn id="19" xr3:uid="{22B018EB-D5D6-4D0C-9769-E24FF452F9C7}" name="Colour _x000a_(side B)" dataDxfId="88" totalsRowDxfId="89"/>
    <tableColumn id="20" xr3:uid="{2E040F63-CAA2-47B1-80CD-5387925A38F3}" name="Profile type _x000a_(side B)" dataDxfId="86" totalsRowDxfId="87"/>
    <tableColumn id="21" xr3:uid="{089A5283-3914-48AE-8A4C-151E776745A3}" name="Note" totalsRowLabel="Total [m2]" dataDxfId="84" totalsRowDxfId="85"/>
    <tableColumn id="22" xr3:uid="{C4A01874-3EF0-43B0-99A7-15FC4F07F461}" name="Total_x000a_Q×L×M [m2]" totalsRowFunction="sum" dataDxfId="82" totalsRowDxfId="83">
      <calculatedColumnFormula>C24*H24/1000*J24/1000</calculatedColumnFormula>
    </tableColumn>
  </tableColumns>
  <tableStyleInfo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BF025AAE-2931-4E17-97AA-3D6C8CD049D4}" name="Table6" displayName="Table6" ref="A23:X34" totalsRowCount="1" headerRowDxfId="52" dataDxfId="51" totalsRowDxfId="50" headerRowBorderDxfId="48" tableBorderDxfId="49">
  <autoFilter ref="A23:X33" xr:uid="{BF025AAE-2931-4E17-97AA-3D6C8CD049D4}">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filterColumn colId="17" hiddenButton="1"/>
    <filterColumn colId="18" hiddenButton="1"/>
    <filterColumn colId="19" hiddenButton="1"/>
    <filterColumn colId="20" hiddenButton="1"/>
    <filterColumn colId="21" hiddenButton="1"/>
    <filterColumn colId="22" hiddenButton="1"/>
    <filterColumn colId="23" hiddenButton="1"/>
  </autoFilter>
  <tableColumns count="24">
    <tableColumn id="1" xr3:uid="{5D4EF081-D5F2-47F8-9F4F-5C8DCAE2F1D9}" name="Facade/Phase" dataDxfId="46" totalsRowDxfId="47"/>
    <tableColumn id="2" xr3:uid="{B87F712C-69DA-4ADC-BE2A-27963FD0CC0B}" name="Position" dataDxfId="44" totalsRowDxfId="45"/>
    <tableColumn id="3" xr3:uid="{ECE45E54-5776-4BA2-9699-44D2C3091094}" name="Quantity_x000a_Q [pcs]" dataDxfId="42" totalsRowDxfId="43"/>
    <tableColumn id="4" xr3:uid="{9211800F-A1A2-4DA5-8150-437F27B5F8E3}" name="A [mm]" dataDxfId="40" totalsRowDxfId="41"/>
    <tableColumn id="5" xr3:uid="{EEB5ECC6-BEA3-4AA2-AE0A-CF533A944457}" name="B [mm]" dataDxfId="38" totalsRowDxfId="39"/>
    <tableColumn id="6" xr3:uid="{43462FFE-D6E9-4E90-BDB2-C34315A7A747}" name="C [mm]" dataDxfId="36" totalsRowDxfId="37"/>
    <tableColumn id="7" xr3:uid="{1C304616-B0D5-465F-AA04-1AC12FCBD9C4}" name="Dimension_x000a_A+B+C [mm]" dataDxfId="34" totalsRowDxfId="35">
      <calculatedColumnFormula>D24+E24+F24</calculatedColumnFormula>
    </tableColumn>
    <tableColumn id="8" xr3:uid="{E729B8B3-6085-4DAD-A595-72E167BD7EEC}" name="Angle_x000a_a [°]" dataDxfId="32" totalsRowDxfId="33"/>
    <tableColumn id="9" xr3:uid="{F80BBEBA-B874-4A35-B42F-779F1AA730B6}" name="Angle_x000a_c [°]" dataDxfId="30" totalsRowDxfId="31"/>
    <tableColumn id="10" xr3:uid="{E75D845E-355D-4589-8C58-8D6DA34B7951}" name="Length_x000a_L [mm]" dataDxfId="28" totalsRowDxfId="29"/>
    <tableColumn id="11" xr3:uid="{4A50F7C3-C8C6-4F2E-AF84-947630247239}" name="Thickness_x000a_T [mm]" dataDxfId="26" totalsRowDxfId="27"/>
    <tableColumn id="12" xr3:uid="{57CB8E0F-8510-4886-B268-E42D2FD165C2}" name="Module_x000a_M [mm]" dataDxfId="24" totalsRowDxfId="25"/>
    <tableColumn id="13" xr3:uid="{31B21902-45C3-4E53-BC77-983D7BA77864}" name="Panel type" dataDxfId="22" totalsRowDxfId="23"/>
    <tableColumn id="14" xr3:uid="{C9D99160-9EF6-419A-AA41-A5CD1010DDA6}" name="Core type" dataDxfId="20" totalsRowDxfId="21"/>
    <tableColumn id="15" xr3:uid="{BA4FEF8D-205D-45EB-BC4A-950E478F9C34}" name="Thickness _x000a_(side A) [mm]" dataDxfId="18" totalsRowDxfId="19"/>
    <tableColumn id="16" xr3:uid="{CFE4FFC4-749F-4F39-A8A9-862100575C94}" name="Coating type _x000a_(side A)" dataDxfId="16" totalsRowDxfId="17"/>
    <tableColumn id="17" xr3:uid="{07BA0C9C-6D0B-445E-B8E7-B35E551E5469}" name="Colour _x000a_(side A)" dataDxfId="14" totalsRowDxfId="15"/>
    <tableColumn id="18" xr3:uid="{8683BCB0-5485-40E1-8BB4-13A85F5418D1}" name="Profile type _x000a_(side A)" dataDxfId="12" totalsRowDxfId="13"/>
    <tableColumn id="19" xr3:uid="{C65C4D47-73B1-4CEF-8C58-7190E4015D51}" name="Thickness _x000a_(side B) [mm]" dataDxfId="10" totalsRowDxfId="11"/>
    <tableColumn id="20" xr3:uid="{0A19CF92-BAD4-4235-A5C3-AE602A0944C0}" name="Coating type _x000a_(side B)" dataDxfId="8" totalsRowDxfId="9"/>
    <tableColumn id="21" xr3:uid="{350740CF-B087-4334-BCF0-EB357D0C343E}" name="Colour _x000a_(side B)" dataDxfId="6" totalsRowDxfId="7"/>
    <tableColumn id="22" xr3:uid="{EF508185-183F-418E-9E81-1751BB937921}" name="Profile type _x000a_(side B)" dataDxfId="4" totalsRowDxfId="5"/>
    <tableColumn id="23" xr3:uid="{81F53799-C75C-4774-BD44-67D385D85806}" name="Note" totalsRowLabel="Total [m2]" dataDxfId="2" totalsRowDxfId="3"/>
    <tableColumn id="24" xr3:uid="{0695AF34-C0C0-4996-99C2-35C8200D6099}" name="Total_x000a_Q×L×M [m2]" totalsRowFunction="sum" dataDxfId="0" totalsRowDxfId="1">
      <calculatedColumnFormula>C24*J24/1000*L24/1000</calculatedColumnFormula>
    </tableColumn>
  </tableColumns>
  <tableStyleInfo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Arial">
      <a:maj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Arial" panose="020B0604020202020204"/>
        <a:ea typeface=""/>
        <a:cs typeface=""/>
        <a:font script="Jpan" typeface="ＭＳ Ｐゴシック"/>
        <a:font script="Hang" typeface="굴림"/>
        <a:font script="Hans" typeface="黑体"/>
        <a:font script="Hant" typeface="微軟正黑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trimo-group.com/files/downloads/Trimoterm%20Technical%20Specification.pdf" TargetMode="External"/><Relationship Id="rId2" Type="http://schemas.openxmlformats.org/officeDocument/2006/relationships/hyperlink" Target="https://www.trimo-group.com/files/downloads/Packaging%20transport%20and%20storage%20for%20Trimo%20products.pdf" TargetMode="External"/><Relationship Id="rId1" Type="http://schemas.openxmlformats.org/officeDocument/2006/relationships/hyperlink" Target="https://www.trimo-group.com/files/downloads/Trimoterm%20Fireproof%20Panels%20Brochure.pdf" TargetMode="External"/><Relationship Id="rId6" Type="http://schemas.openxmlformats.org/officeDocument/2006/relationships/drawing" Target="../drawings/drawing1.xml"/><Relationship Id="rId5" Type="http://schemas.openxmlformats.org/officeDocument/2006/relationships/printerSettings" Target="../printerSettings/printerSettings1.bin"/><Relationship Id="rId4" Type="http://schemas.openxmlformats.org/officeDocument/2006/relationships/hyperlink" Target="https://www.trimo-group.com/files/downloads/Horizontal%20Fa%C3%A7ade%20System%20Trimoterm%20FTV.pdf" TargetMode="External"/></Relationships>
</file>

<file path=xl/worksheets/_rels/sheet2.xml.rels><?xml version="1.0" encoding="UTF-8" standalone="yes"?>
<Relationships xmlns="http://schemas.openxmlformats.org/package/2006/relationships"><Relationship Id="rId8" Type="http://schemas.openxmlformats.org/officeDocument/2006/relationships/table" Target="../tables/table1.xml"/><Relationship Id="rId3" Type="http://schemas.openxmlformats.org/officeDocument/2006/relationships/hyperlink" Target="https://www.trimo-group.com/files/downloads/Trimoterm%20Technical%20Specification.pdf" TargetMode="External"/><Relationship Id="rId7" Type="http://schemas.openxmlformats.org/officeDocument/2006/relationships/vmlDrawing" Target="../drawings/vmlDrawing1.vml"/><Relationship Id="rId2" Type="http://schemas.openxmlformats.org/officeDocument/2006/relationships/hyperlink" Target="https://www.trimo-group.com/files/downloads/Packaging%20transport%20and%20storage%20for%20Trimo%20products.pdf" TargetMode="External"/><Relationship Id="rId1" Type="http://schemas.openxmlformats.org/officeDocument/2006/relationships/hyperlink" Target="https://www.trimo-group.com/files/downloads/Trimoterm%20Fireproof%20Panels%20Brochure.pdf" TargetMode="External"/><Relationship Id="rId6" Type="http://schemas.openxmlformats.org/officeDocument/2006/relationships/drawing" Target="../drawings/drawing2.xml"/><Relationship Id="rId5" Type="http://schemas.openxmlformats.org/officeDocument/2006/relationships/printerSettings" Target="../printerSettings/printerSettings2.bin"/><Relationship Id="rId4" Type="http://schemas.openxmlformats.org/officeDocument/2006/relationships/hyperlink" Target="https://www.trimo-group.com/files/downloads/Horizontal%20Fa%C3%A7ade%20System%20Trimoterm%20FTV.pdf" TargetMode="Externa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5" Type="http://schemas.openxmlformats.org/officeDocument/2006/relationships/comments" Target="../comments2.xml"/><Relationship Id="rId4" Type="http://schemas.openxmlformats.org/officeDocument/2006/relationships/table" Target="../tables/table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5" Type="http://schemas.openxmlformats.org/officeDocument/2006/relationships/comments" Target="../comments3.xml"/><Relationship Id="rId4" Type="http://schemas.openxmlformats.org/officeDocument/2006/relationships/table" Target="../tables/table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5" Type="http://schemas.openxmlformats.org/officeDocument/2006/relationships/comments" Target="../comments4.xml"/><Relationship Id="rId4" Type="http://schemas.openxmlformats.org/officeDocument/2006/relationships/table" Target="../tables/table4.xml"/></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6.bin"/><Relationship Id="rId5" Type="http://schemas.openxmlformats.org/officeDocument/2006/relationships/comments" Target="../comments5.xml"/><Relationship Id="rId4" Type="http://schemas.openxmlformats.org/officeDocument/2006/relationships/table" Target="../tables/table5.xm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7.bin"/><Relationship Id="rId5" Type="http://schemas.openxmlformats.org/officeDocument/2006/relationships/comments" Target="../comments6.xml"/><Relationship Id="rId4" Type="http://schemas.openxmlformats.org/officeDocument/2006/relationships/table" Target="../tables/table6.xm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8.bin"/><Relationship Id="rId5" Type="http://schemas.openxmlformats.org/officeDocument/2006/relationships/comments" Target="../comments7.xml"/><Relationship Id="rId4" Type="http://schemas.openxmlformats.org/officeDocument/2006/relationships/table" Target="../tables/table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4E3134-24B3-4C88-B6AF-A73AF4960B35}">
  <sheetPr codeName="Sheet1"/>
  <dimension ref="A1:M166"/>
  <sheetViews>
    <sheetView showGridLines="0" tabSelected="1" zoomScaleNormal="100" zoomScaleSheetLayoutView="85" workbookViewId="0">
      <selection activeCell="C1" sqref="C1"/>
    </sheetView>
  </sheetViews>
  <sheetFormatPr defaultRowHeight="14.25"/>
  <cols>
    <col min="1" max="1" width="17.625" customWidth="1"/>
    <col min="2" max="2" width="14.625" customWidth="1"/>
    <col min="3" max="3" width="10.625" customWidth="1"/>
    <col min="4" max="6" width="9" customWidth="1"/>
  </cols>
  <sheetData>
    <row r="1" spans="1:6" s="73" customFormat="1" ht="15">
      <c r="B1" s="74"/>
    </row>
    <row r="2" spans="1:6" s="73" customFormat="1" ht="26.25">
      <c r="A2" s="76"/>
      <c r="B2" s="74"/>
      <c r="C2" s="77" t="s">
        <v>0</v>
      </c>
    </row>
    <row r="3" spans="1:6" s="73" customFormat="1" ht="15.75">
      <c r="C3" s="78" t="s">
        <v>1</v>
      </c>
      <c r="D3" s="79" t="str" cm="1">
        <f t="array" ref="D3">LOOKUP(2,1/(Updates!A:A&lt;&gt;""),Updates!A:A)</f>
        <v>1.1</v>
      </c>
      <c r="E3" s="90" t="s">
        <v>2</v>
      </c>
      <c r="F3" s="76"/>
    </row>
    <row r="4" spans="1:6" s="73" customFormat="1"/>
    <row r="79" spans="1:1" ht="15">
      <c r="A79" s="1" t="s">
        <v>3</v>
      </c>
    </row>
    <row r="81" spans="1:5">
      <c r="B81" s="63" t="s">
        <v>4</v>
      </c>
    </row>
    <row r="82" spans="1:5">
      <c r="B82" s="63" t="s">
        <v>5</v>
      </c>
    </row>
    <row r="83" spans="1:5">
      <c r="B83" s="63" t="s">
        <v>6</v>
      </c>
    </row>
    <row r="84" spans="1:5">
      <c r="B84" s="46"/>
    </row>
    <row r="85" spans="1:5">
      <c r="B85" s="63" t="s">
        <v>7</v>
      </c>
    </row>
    <row r="88" spans="1:5" ht="15.75">
      <c r="A88" s="45" t="s">
        <v>8</v>
      </c>
    </row>
    <row r="89" spans="1:5">
      <c r="A89" s="40" t="s">
        <v>9</v>
      </c>
    </row>
    <row r="90" spans="1:5">
      <c r="A90" s="40" t="s">
        <v>10</v>
      </c>
    </row>
    <row r="92" spans="1:5">
      <c r="B92" s="3" t="s">
        <v>11</v>
      </c>
      <c r="C92" t="s">
        <v>12</v>
      </c>
    </row>
    <row r="93" spans="1:5">
      <c r="B93" s="14" t="s">
        <v>13</v>
      </c>
      <c r="C93" s="10" t="s">
        <v>14</v>
      </c>
      <c r="D93" s="10"/>
      <c r="E93" s="10"/>
    </row>
    <row r="94" spans="1:5">
      <c r="B94" s="15" t="s">
        <v>13</v>
      </c>
      <c r="C94" s="9" t="s">
        <v>15</v>
      </c>
      <c r="D94" s="9"/>
      <c r="E94" s="9"/>
    </row>
    <row r="95" spans="1:5">
      <c r="B95" s="16" t="s">
        <v>13</v>
      </c>
      <c r="C95" s="2" t="s">
        <v>16</v>
      </c>
      <c r="D95" s="2"/>
      <c r="E95" s="2"/>
    </row>
    <row r="96" spans="1:5">
      <c r="B96" s="17" t="s">
        <v>17</v>
      </c>
      <c r="C96" s="11" t="s">
        <v>18</v>
      </c>
      <c r="D96" s="11"/>
      <c r="E96" s="11"/>
    </row>
    <row r="126" spans="1:1" ht="15.75">
      <c r="A126" s="45" t="s">
        <v>19</v>
      </c>
    </row>
    <row r="127" spans="1:1">
      <c r="A127" s="40" t="s">
        <v>20</v>
      </c>
    </row>
    <row r="128" spans="1:1">
      <c r="A128" s="40" t="s">
        <v>21</v>
      </c>
    </row>
    <row r="165" spans="1:13" ht="15">
      <c r="A165" s="1" t="s">
        <v>22</v>
      </c>
    </row>
    <row r="166" spans="1:13" ht="123" customHeight="1">
      <c r="A166" s="92" t="s">
        <v>23</v>
      </c>
      <c r="B166" s="92"/>
      <c r="C166" s="92"/>
      <c r="D166" s="92"/>
      <c r="E166" s="92"/>
      <c r="F166" s="92"/>
      <c r="G166" s="92"/>
      <c r="H166" s="92"/>
      <c r="I166" s="92"/>
      <c r="J166" s="92"/>
      <c r="K166" s="92"/>
      <c r="L166" s="92"/>
      <c r="M166" s="92"/>
    </row>
  </sheetData>
  <sheetProtection sheet="1" objects="1" scenarios="1"/>
  <mergeCells count="1">
    <mergeCell ref="A166:M166"/>
  </mergeCells>
  <phoneticPr fontId="4" type="noConversion"/>
  <hyperlinks>
    <hyperlink ref="B83" r:id="rId1" tooltip="Download" display="https://www.trimo-group.com/files/downloads/Trimoterm Fireproof Panels Brochure.pdf" xr:uid="{DA55CD02-8A80-41F4-9DBA-1A672BF7B920}"/>
    <hyperlink ref="B85" r:id="rId2" display="pack" xr:uid="{AD7D61E6-9E86-45AC-A9C5-578CB746D432}"/>
    <hyperlink ref="B81" r:id="rId3" tooltip="Download" display="https://www.trimo-group.com/files/downloads/Trimoterm Technical Specification.pdf" xr:uid="{3BBA4649-D56A-42EA-9FF3-A0926ADF1806}"/>
    <hyperlink ref="B82" r:id="rId4" xr:uid="{A6D299FB-4D1B-4FAC-A62D-29053EBA2636}"/>
  </hyperlinks>
  <pageMargins left="0.39370078740157483" right="0.39370078740157483" top="0.39370078740157483" bottom="0.39370078740157483" header="0.31496062992125984" footer="0.31496062992125984"/>
  <pageSetup paperSize="9" orientation="landscape" r:id="rId5"/>
  <drawing r:id="rId6"/>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5D329-13E7-4D48-86BB-6B1AFB33EB82}">
  <sheetPr codeName="Sheet2"/>
  <dimension ref="A1:R59"/>
  <sheetViews>
    <sheetView showGridLines="0" zoomScaleNormal="100" zoomScaleSheetLayoutView="70" workbookViewId="0">
      <selection activeCell="A5" sqref="A5"/>
    </sheetView>
  </sheetViews>
  <sheetFormatPr defaultRowHeight="14.25"/>
  <cols>
    <col min="1" max="1" width="17.625" style="46" customWidth="1"/>
    <col min="2" max="2" width="14.625" style="46" customWidth="1"/>
    <col min="3" max="6" width="10.625" style="46" customWidth="1"/>
    <col min="7" max="7" width="12" style="46" customWidth="1"/>
    <col min="8" max="8" width="11.375" style="46" customWidth="1"/>
    <col min="9" max="9" width="10.625" style="46" customWidth="1"/>
    <col min="10" max="11" width="12.625" style="46" customWidth="1"/>
    <col min="12" max="13" width="10.625" style="46" customWidth="1"/>
    <col min="14" max="15" width="12.625" style="46" customWidth="1"/>
    <col min="16" max="16" width="10.625" style="46" customWidth="1"/>
    <col min="17" max="17" width="24.625" style="46" customWidth="1"/>
    <col min="18" max="18" width="10.625" style="46" customWidth="1"/>
    <col min="19" max="16384" width="9" style="46"/>
  </cols>
  <sheetData>
    <row r="1" spans="1:7" s="73" customFormat="1" ht="15.75">
      <c r="B1" s="74"/>
      <c r="C1" s="75" t="s">
        <v>24</v>
      </c>
    </row>
    <row r="2" spans="1:7" s="73" customFormat="1" ht="26.25">
      <c r="A2" s="76"/>
      <c r="B2" s="74"/>
      <c r="C2" s="77" t="s">
        <v>25</v>
      </c>
    </row>
    <row r="3" spans="1:7" s="73" customFormat="1" ht="15.75">
      <c r="A3" s="76"/>
      <c r="B3" s="74"/>
      <c r="C3" s="78" t="s">
        <v>1</v>
      </c>
      <c r="D3" s="79" t="str" cm="1">
        <f t="array" ref="D3">LOOKUP(2,1/(Updates!A:A&lt;&gt;""),Updates!A:A)</f>
        <v>1.1</v>
      </c>
      <c r="E3" s="90" t="s">
        <v>2</v>
      </c>
      <c r="G3" s="76"/>
    </row>
    <row r="4" spans="1:7" s="73" customFormat="1"/>
    <row r="5" spans="1:7" ht="15">
      <c r="A5" s="80" t="s">
        <v>26</v>
      </c>
      <c r="B5" s="49"/>
      <c r="C5" s="82"/>
    </row>
    <row r="6" spans="1:7" ht="15">
      <c r="A6" s="80" t="s">
        <v>27</v>
      </c>
      <c r="B6" s="49"/>
      <c r="C6" s="82"/>
    </row>
    <row r="7" spans="1:7" ht="15">
      <c r="A7" s="80" t="s">
        <v>28</v>
      </c>
      <c r="B7" s="49"/>
      <c r="C7" s="82"/>
    </row>
    <row r="8" spans="1:7" ht="15">
      <c r="A8" s="80" t="s">
        <v>29</v>
      </c>
      <c r="B8" s="49"/>
      <c r="C8" s="82"/>
    </row>
    <row r="9" spans="1:7" ht="15">
      <c r="A9" s="80" t="s">
        <v>30</v>
      </c>
      <c r="B9" s="49"/>
      <c r="C9" s="82"/>
    </row>
    <row r="10" spans="1:7" ht="14.25" customHeight="1"/>
    <row r="12" spans="1:7" ht="15">
      <c r="A12" s="80" t="s">
        <v>31</v>
      </c>
      <c r="B12" s="49"/>
      <c r="C12" s="82"/>
    </row>
    <row r="13" spans="1:7">
      <c r="A13" s="80" t="s">
        <v>32</v>
      </c>
      <c r="B13" s="49"/>
      <c r="C13" s="82"/>
    </row>
    <row r="14" spans="1:7" ht="15">
      <c r="A14" s="80" t="s">
        <v>33</v>
      </c>
      <c r="B14" s="49"/>
      <c r="C14" s="82"/>
    </row>
    <row r="17" spans="1:18" ht="15">
      <c r="A17" s="80" t="s">
        <v>34</v>
      </c>
      <c r="B17" s="49"/>
      <c r="C17" s="82"/>
    </row>
    <row r="21" spans="1:18" s="73" customFormat="1" ht="15.75" customHeight="1">
      <c r="A21" s="93" t="s">
        <v>35</v>
      </c>
      <c r="B21" s="93"/>
      <c r="C21" s="93"/>
      <c r="D21" s="93" t="s">
        <v>36</v>
      </c>
      <c r="E21" s="93"/>
      <c r="F21" s="93"/>
      <c r="G21" s="93" t="s">
        <v>37</v>
      </c>
      <c r="H21" s="93"/>
      <c r="I21" s="94" t="s">
        <v>38</v>
      </c>
      <c r="J21" s="95"/>
      <c r="K21" s="95"/>
      <c r="L21" s="96"/>
      <c r="M21" s="94" t="s">
        <v>39</v>
      </c>
      <c r="N21" s="95"/>
      <c r="O21" s="95"/>
      <c r="P21" s="96"/>
      <c r="Q21" s="84" t="s">
        <v>40</v>
      </c>
      <c r="R21" s="84" t="s">
        <v>41</v>
      </c>
    </row>
    <row r="22" spans="1:18" ht="3" customHeight="1">
      <c r="A22" s="51"/>
      <c r="B22" s="51"/>
      <c r="C22" s="51"/>
      <c r="D22" s="51"/>
      <c r="E22" s="51"/>
      <c r="F22" s="51"/>
      <c r="G22" s="51"/>
      <c r="H22" s="51"/>
      <c r="I22" s="51"/>
      <c r="J22" s="51"/>
      <c r="K22" s="51"/>
      <c r="L22" s="51"/>
      <c r="M22" s="51"/>
      <c r="N22" s="51"/>
      <c r="O22" s="51"/>
      <c r="P22" s="51"/>
      <c r="Q22" s="51"/>
      <c r="R22" s="51"/>
    </row>
    <row r="23" spans="1:18" s="73" customFormat="1" ht="45">
      <c r="A23" s="85" t="s">
        <v>42</v>
      </c>
      <c r="B23" s="86" t="s">
        <v>43</v>
      </c>
      <c r="C23" s="86" t="s">
        <v>44</v>
      </c>
      <c r="D23" s="86" t="s">
        <v>45</v>
      </c>
      <c r="E23" s="86" t="s">
        <v>46</v>
      </c>
      <c r="F23" s="86" t="s">
        <v>47</v>
      </c>
      <c r="G23" s="86" t="s">
        <v>37</v>
      </c>
      <c r="H23" s="86" t="s">
        <v>48</v>
      </c>
      <c r="I23" s="86" t="s">
        <v>49</v>
      </c>
      <c r="J23" s="86" t="s">
        <v>50</v>
      </c>
      <c r="K23" s="86" t="s">
        <v>51</v>
      </c>
      <c r="L23" s="86" t="s">
        <v>52</v>
      </c>
      <c r="M23" s="86" t="s">
        <v>53</v>
      </c>
      <c r="N23" s="86" t="s">
        <v>54</v>
      </c>
      <c r="O23" s="86" t="s">
        <v>55</v>
      </c>
      <c r="P23" s="86" t="s">
        <v>56</v>
      </c>
      <c r="Q23" s="86" t="s">
        <v>40</v>
      </c>
      <c r="R23" s="87" t="s">
        <v>57</v>
      </c>
    </row>
    <row r="24" spans="1:18">
      <c r="A24" s="18"/>
      <c r="B24" s="4"/>
      <c r="C24" s="4"/>
      <c r="D24" s="5"/>
      <c r="E24" s="4"/>
      <c r="F24" s="6"/>
      <c r="G24" s="4" t="s">
        <v>58</v>
      </c>
      <c r="H24" s="4"/>
      <c r="I24" s="13"/>
      <c r="J24" s="4"/>
      <c r="K24" s="4"/>
      <c r="L24" s="4"/>
      <c r="M24" s="13"/>
      <c r="N24" s="4"/>
      <c r="O24" s="4"/>
      <c r="P24" s="4"/>
      <c r="Q24" s="7"/>
      <c r="R24" s="19">
        <f t="shared" ref="R24:R26" si="0">C24*D24/1000*F24/1000</f>
        <v>0</v>
      </c>
    </row>
    <row r="25" spans="1:18">
      <c r="A25" s="18"/>
      <c r="B25" s="4"/>
      <c r="C25" s="4"/>
      <c r="D25" s="5"/>
      <c r="E25" s="4"/>
      <c r="F25" s="6"/>
      <c r="G25" s="4" t="s">
        <v>58</v>
      </c>
      <c r="H25" s="4"/>
      <c r="I25" s="13"/>
      <c r="J25" s="4"/>
      <c r="K25" s="4"/>
      <c r="L25" s="4"/>
      <c r="M25" s="13"/>
      <c r="N25" s="4"/>
      <c r="O25" s="4"/>
      <c r="P25" s="4"/>
      <c r="Q25" s="7"/>
      <c r="R25" s="19">
        <f t="shared" si="0"/>
        <v>0</v>
      </c>
    </row>
    <row r="26" spans="1:18">
      <c r="A26" s="18"/>
      <c r="B26" s="4"/>
      <c r="C26" s="4"/>
      <c r="D26" s="5"/>
      <c r="E26" s="4"/>
      <c r="F26" s="6"/>
      <c r="G26" s="4" t="s">
        <v>58</v>
      </c>
      <c r="H26" s="4"/>
      <c r="I26" s="13"/>
      <c r="J26" s="4"/>
      <c r="K26" s="4"/>
      <c r="L26" s="4"/>
      <c r="M26" s="13"/>
      <c r="N26" s="4"/>
      <c r="O26" s="4"/>
      <c r="P26" s="4"/>
      <c r="Q26" s="7"/>
      <c r="R26" s="19">
        <f t="shared" si="0"/>
        <v>0</v>
      </c>
    </row>
    <row r="27" spans="1:18">
      <c r="A27" s="18"/>
      <c r="B27" s="4"/>
      <c r="C27" s="4"/>
      <c r="D27" s="5"/>
      <c r="E27" s="4"/>
      <c r="F27" s="6"/>
      <c r="G27" s="4" t="s">
        <v>58</v>
      </c>
      <c r="H27" s="4"/>
      <c r="I27" s="13"/>
      <c r="J27" s="4"/>
      <c r="K27" s="4"/>
      <c r="L27" s="4"/>
      <c r="M27" s="13"/>
      <c r="N27" s="4"/>
      <c r="O27" s="4"/>
      <c r="P27" s="4"/>
      <c r="Q27" s="7"/>
      <c r="R27" s="19">
        <f>C27*D27/1000*F27/1000</f>
        <v>0</v>
      </c>
    </row>
    <row r="28" spans="1:18">
      <c r="A28" s="18"/>
      <c r="B28" s="4"/>
      <c r="C28" s="4"/>
      <c r="D28" s="5"/>
      <c r="E28" s="4"/>
      <c r="F28" s="6"/>
      <c r="G28" s="4" t="s">
        <v>58</v>
      </c>
      <c r="H28" s="4"/>
      <c r="I28" s="13"/>
      <c r="J28" s="4"/>
      <c r="K28" s="4"/>
      <c r="L28" s="4"/>
      <c r="M28" s="13"/>
      <c r="N28" s="4"/>
      <c r="O28" s="4"/>
      <c r="P28" s="4"/>
      <c r="Q28" s="7"/>
      <c r="R28" s="19">
        <f>C28*D28/1000*F28/1000</f>
        <v>0</v>
      </c>
    </row>
    <row r="29" spans="1:18">
      <c r="A29" s="18"/>
      <c r="B29" s="4"/>
      <c r="C29" s="4"/>
      <c r="D29" s="5"/>
      <c r="E29" s="4"/>
      <c r="F29" s="6"/>
      <c r="G29" s="4" t="s">
        <v>58</v>
      </c>
      <c r="H29" s="4"/>
      <c r="I29" s="13"/>
      <c r="J29" s="4"/>
      <c r="K29" s="4"/>
      <c r="L29" s="4"/>
      <c r="M29" s="13"/>
      <c r="N29" s="4"/>
      <c r="O29" s="4"/>
      <c r="P29" s="4"/>
      <c r="Q29" s="7"/>
      <c r="R29" s="19">
        <f>C29*D29/1000*F29/1000</f>
        <v>0</v>
      </c>
    </row>
    <row r="30" spans="1:18">
      <c r="A30" s="18"/>
      <c r="B30" s="4"/>
      <c r="C30" s="4"/>
      <c r="D30" s="5"/>
      <c r="E30" s="4"/>
      <c r="F30" s="6"/>
      <c r="G30" s="4" t="s">
        <v>58</v>
      </c>
      <c r="H30" s="4"/>
      <c r="I30" s="13"/>
      <c r="J30" s="4"/>
      <c r="K30" s="4"/>
      <c r="L30" s="4"/>
      <c r="M30" s="13"/>
      <c r="N30" s="4"/>
      <c r="O30" s="4"/>
      <c r="P30" s="4"/>
      <c r="Q30" s="7"/>
      <c r="R30" s="19">
        <f>C30*D30/1000*F30/1000</f>
        <v>0</v>
      </c>
    </row>
    <row r="31" spans="1:18">
      <c r="A31" s="18"/>
      <c r="B31" s="4"/>
      <c r="C31" s="4"/>
      <c r="D31" s="5"/>
      <c r="E31" s="4"/>
      <c r="F31" s="6"/>
      <c r="G31" s="4" t="s">
        <v>58</v>
      </c>
      <c r="H31" s="4"/>
      <c r="I31" s="13"/>
      <c r="J31" s="4"/>
      <c r="K31" s="4"/>
      <c r="L31" s="4"/>
      <c r="M31" s="13"/>
      <c r="N31" s="4"/>
      <c r="O31" s="4"/>
      <c r="P31" s="4"/>
      <c r="Q31" s="7"/>
      <c r="R31" s="19">
        <f t="shared" ref="R31:R33" si="1">C31*D31/1000*F31/1000</f>
        <v>0</v>
      </c>
    </row>
    <row r="32" spans="1:18">
      <c r="A32" s="18"/>
      <c r="B32" s="4"/>
      <c r="C32" s="4"/>
      <c r="D32" s="5"/>
      <c r="E32" s="4"/>
      <c r="F32" s="6"/>
      <c r="G32" s="4" t="s">
        <v>58</v>
      </c>
      <c r="H32" s="4"/>
      <c r="I32" s="13"/>
      <c r="J32" s="4"/>
      <c r="K32" s="4"/>
      <c r="L32" s="4"/>
      <c r="M32" s="13"/>
      <c r="N32" s="4"/>
      <c r="O32" s="4"/>
      <c r="P32" s="4"/>
      <c r="Q32" s="7"/>
      <c r="R32" s="19">
        <f t="shared" si="1"/>
        <v>0</v>
      </c>
    </row>
    <row r="33" spans="1:18">
      <c r="A33" s="18"/>
      <c r="B33" s="4"/>
      <c r="C33" s="4"/>
      <c r="D33" s="5"/>
      <c r="E33" s="4"/>
      <c r="F33" s="6"/>
      <c r="G33" s="4" t="s">
        <v>58</v>
      </c>
      <c r="H33" s="4"/>
      <c r="I33" s="13"/>
      <c r="J33" s="4"/>
      <c r="K33" s="4"/>
      <c r="L33" s="4"/>
      <c r="M33" s="13"/>
      <c r="N33" s="4"/>
      <c r="O33" s="4"/>
      <c r="P33" s="4"/>
      <c r="Q33" s="7"/>
      <c r="R33" s="19">
        <f t="shared" si="1"/>
        <v>0</v>
      </c>
    </row>
    <row r="34" spans="1:18">
      <c r="A34" s="20" t="s">
        <v>59</v>
      </c>
      <c r="B34" s="21" t="s">
        <v>60</v>
      </c>
      <c r="C34" s="21">
        <v>0</v>
      </c>
      <c r="D34" s="22">
        <v>5000</v>
      </c>
      <c r="E34" s="21">
        <v>150</v>
      </c>
      <c r="F34" s="23">
        <v>1000</v>
      </c>
      <c r="G34" s="21" t="s">
        <v>58</v>
      </c>
      <c r="H34" s="21" t="s">
        <v>61</v>
      </c>
      <c r="I34" s="24">
        <v>0.55000000000000004</v>
      </c>
      <c r="J34" s="21" t="s">
        <v>62</v>
      </c>
      <c r="K34" s="21" t="s">
        <v>63</v>
      </c>
      <c r="L34" s="21" t="s">
        <v>64</v>
      </c>
      <c r="M34" s="24">
        <v>0.5</v>
      </c>
      <c r="N34" s="21" t="s">
        <v>62</v>
      </c>
      <c r="O34" s="21" t="s">
        <v>63</v>
      </c>
      <c r="P34" s="21" t="s">
        <v>65</v>
      </c>
      <c r="Q34" s="25" t="s">
        <v>66</v>
      </c>
      <c r="R34" s="26">
        <f>C34*D34/1000*F34/1000</f>
        <v>0</v>
      </c>
    </row>
    <row r="35" spans="1:18">
      <c r="A35" s="31"/>
      <c r="B35" s="32"/>
      <c r="C35" s="32"/>
      <c r="D35" s="33"/>
      <c r="E35" s="32"/>
      <c r="F35" s="32"/>
      <c r="G35" s="32"/>
      <c r="H35" s="32"/>
      <c r="I35" s="32"/>
      <c r="J35" s="32"/>
      <c r="K35" s="32"/>
      <c r="L35" s="32"/>
      <c r="M35" s="32"/>
      <c r="N35" s="32"/>
      <c r="O35" s="32"/>
      <c r="P35" s="32"/>
      <c r="Q35" s="35" t="s">
        <v>67</v>
      </c>
      <c r="R35" s="34">
        <f>SUBTOTAL(109,Table1[Total
Q×L×M '[m2']])</f>
        <v>0</v>
      </c>
    </row>
    <row r="38" spans="1:18" ht="15">
      <c r="A38" s="88" t="s">
        <v>8</v>
      </c>
    </row>
    <row r="39" spans="1:18" ht="14.25" customHeight="1">
      <c r="A39" s="88"/>
    </row>
    <row r="40" spans="1:18" ht="14.25" customHeight="1">
      <c r="A40" s="46" t="s">
        <v>68</v>
      </c>
      <c r="R40" s="55"/>
    </row>
    <row r="41" spans="1:18" ht="14.25" customHeight="1">
      <c r="R41" s="55"/>
    </row>
    <row r="42" spans="1:18" ht="14.25" customHeight="1">
      <c r="A42" s="46" t="s">
        <v>69</v>
      </c>
      <c r="R42" s="55"/>
    </row>
    <row r="43" spans="1:18" ht="14.25" customHeight="1">
      <c r="A43" s="46" t="s">
        <v>70</v>
      </c>
      <c r="R43" s="55"/>
    </row>
    <row r="44" spans="1:18" ht="14.25" customHeight="1"/>
    <row r="45" spans="1:18" ht="14.25" customHeight="1">
      <c r="B45" s="48" t="s">
        <v>11</v>
      </c>
      <c r="C45" s="46" t="s">
        <v>12</v>
      </c>
      <c r="R45" s="55"/>
    </row>
    <row r="46" spans="1:18" ht="14.25" customHeight="1">
      <c r="B46" s="7" t="s">
        <v>13</v>
      </c>
      <c r="C46" s="56" t="s">
        <v>14</v>
      </c>
      <c r="D46" s="56"/>
      <c r="E46" s="56"/>
      <c r="R46" s="55"/>
    </row>
    <row r="47" spans="1:18" ht="14.25" customHeight="1">
      <c r="B47" s="57" t="s">
        <v>13</v>
      </c>
      <c r="C47" s="58" t="s">
        <v>15</v>
      </c>
      <c r="D47" s="58"/>
      <c r="E47" s="58"/>
    </row>
    <row r="48" spans="1:18" ht="14.25" customHeight="1">
      <c r="B48" s="59" t="s">
        <v>13</v>
      </c>
      <c r="C48" s="60" t="s">
        <v>16</v>
      </c>
      <c r="D48" s="60"/>
      <c r="E48" s="60"/>
    </row>
    <row r="49" spans="1:5" ht="14.25" customHeight="1">
      <c r="B49" s="61" t="s">
        <v>17</v>
      </c>
      <c r="C49" s="62" t="s">
        <v>18</v>
      </c>
      <c r="D49" s="62"/>
      <c r="E49" s="62"/>
    </row>
    <row r="50" spans="1:5" ht="14.25" customHeight="1"/>
    <row r="52" spans="1:5" ht="15">
      <c r="A52" s="47" t="s">
        <v>71</v>
      </c>
    </row>
    <row r="54" spans="1:5">
      <c r="B54" s="63" t="s">
        <v>4</v>
      </c>
    </row>
    <row r="55" spans="1:5">
      <c r="B55" s="63" t="s">
        <v>5</v>
      </c>
    </row>
    <row r="56" spans="1:5">
      <c r="B56" s="63" t="s">
        <v>6</v>
      </c>
    </row>
    <row r="58" spans="1:5">
      <c r="B58" s="63" t="s">
        <v>7</v>
      </c>
    </row>
    <row r="59" spans="1:5">
      <c r="B59" s="63"/>
    </row>
  </sheetData>
  <sheetProtection sheet="1" objects="1" scenarios="1" insertRows="0" deleteRows="0"/>
  <dataConsolidate/>
  <mergeCells count="5">
    <mergeCell ref="M21:P21"/>
    <mergeCell ref="D21:F21"/>
    <mergeCell ref="G21:H21"/>
    <mergeCell ref="A21:C21"/>
    <mergeCell ref="I21:L21"/>
  </mergeCells>
  <phoneticPr fontId="4" type="noConversion"/>
  <conditionalFormatting sqref="A24:Q34">
    <cfRule type="expression" dxfId="536" priority="1">
      <formula>OR(A24="")</formula>
    </cfRule>
  </conditionalFormatting>
  <conditionalFormatting sqref="C24:C34">
    <cfRule type="cellIs" dxfId="535" priority="25" operator="lessThan">
      <formula>0</formula>
    </cfRule>
  </conditionalFormatting>
  <conditionalFormatting sqref="D24:D34">
    <cfRule type="cellIs" dxfId="534" priority="7" operator="lessThan">
      <formula>2000</formula>
    </cfRule>
    <cfRule type="cellIs" dxfId="533" priority="19" operator="notBetween">
      <formula>2000</formula>
      <formula>14000</formula>
    </cfRule>
  </conditionalFormatting>
  <conditionalFormatting sqref="E24:E34">
    <cfRule type="expression" dxfId="532" priority="20">
      <formula>OR(AND(H24="Power T",OR(E24=220)))</formula>
    </cfRule>
    <cfRule type="expression" dxfId="531" priority="23">
      <formula>OR(AND(H24="Power T",OR(E24=50)),AND(H24="Power S",OR(E24=220,E24=250)),AND(H24="Perform R",OR(E24=50,E24=220,E24=250)),AND(H24="Perform C",OR(E24=220,E24=250)))</formula>
    </cfRule>
    <cfRule type="expression" dxfId="530" priority="24">
      <formula>NOT(OR(E24=50,E24=60,E24=80,E24=100,E24=120,E24=133,E24=150,E24=172,E24=200,E24=220,E24=240,E24=250))</formula>
    </cfRule>
  </conditionalFormatting>
  <conditionalFormatting sqref="F24:F34">
    <cfRule type="cellIs" dxfId="529" priority="18" operator="notBetween">
      <formula>600</formula>
      <formula>1200</formula>
    </cfRule>
  </conditionalFormatting>
  <conditionalFormatting sqref="G24:G34">
    <cfRule type="expression" dxfId="528" priority="16">
      <formula>NOT(OR(G24="FTV",G24=""))</formula>
    </cfRule>
  </conditionalFormatting>
  <conditionalFormatting sqref="H24:H34">
    <cfRule type="expression" dxfId="527" priority="12">
      <formula>OR(AND(H24="Power T",OR(E24=220)))</formula>
    </cfRule>
    <cfRule type="expression" dxfId="526" priority="13">
      <formula>OR(AND(H24="Power T",OR(E24=50)),AND(H24="Power S",OR(E24=220,E24=250)),AND(H24="Perform R",OR(E24=50,E24=220,E24=250)),AND(H24="Perform C",OR(E24=220,E24=250)))</formula>
    </cfRule>
    <cfRule type="expression" dxfId="525" priority="14">
      <formula>NOT(OR(H24="Power T",H24="Power S",H24="Perform R",H24="Perform C"))</formula>
    </cfRule>
  </conditionalFormatting>
  <conditionalFormatting sqref="I24:I34">
    <cfRule type="expression" dxfId="524" priority="2">
      <formula>AND(L24="G",NOT(OR(I24=0.7,I24=0.75,I24=0.8)))</formula>
    </cfRule>
    <cfRule type="expression" dxfId="523" priority="4">
      <formula>NOT(OR(I24=0.45,I24=0.5,I24=0.55,I24=0.6,I24=0.63,I24=0.65,I24=0.675,I24=0.7,I24=0.75,I24=0.8))</formula>
    </cfRule>
  </conditionalFormatting>
  <conditionalFormatting sqref="J24:J34">
    <cfRule type="expression" dxfId="522" priority="11">
      <formula>NOT(OR(J24="SP 25",J24="SP 25",J24="PVDF 25",J24="PVDF 35",J24="PUR 50",J24="PVCF 150",J24="HPS 200",J24="PRISMA",J24="PRISMA ELEMENTS",J24="Inox 304",J24="Inox 316L",J24="Inox 316"))</formula>
    </cfRule>
  </conditionalFormatting>
  <conditionalFormatting sqref="L24:L34">
    <cfRule type="expression" dxfId="521" priority="3">
      <formula>AND(L24="G",NOT(OR(I24=0.7,I24=0.75,I24=0.8)))</formula>
    </cfRule>
    <cfRule type="expression" dxfId="520" priority="10">
      <formula>NOT(OR(L24="S",L24="V",L24="V2",L24="G",L24="M",L24="M3",L24="M8"))</formula>
    </cfRule>
  </conditionalFormatting>
  <conditionalFormatting sqref="M24:M34">
    <cfRule type="expression" dxfId="519" priority="5">
      <formula>NOT(OR(M24=0.45,M24=0.5,M24=0.55,M24=0.6,M24=0.63,M24=0.65,M24=0.675,M24=0.7,M24=0.75,M24=0.8))</formula>
    </cfRule>
  </conditionalFormatting>
  <conditionalFormatting sqref="N24:N34">
    <cfRule type="expression" dxfId="518" priority="6">
      <formula>NOT(OR(N24="SP 25",N24="SP 25",N24="PVDF 25",N24="PVDF 35",N24="PUR 50",N24="PVCF 150",N24="HPS 200",N24="PRISMA",N24="PRISMA ELEMENTS",N24="Inox 304",N24="Inox 316L",N24="Inox 316"))</formula>
    </cfRule>
  </conditionalFormatting>
  <conditionalFormatting sqref="P24:P34">
    <cfRule type="expression" dxfId="517" priority="9">
      <formula>NOT(OR(P24="S",P24="V",P24="V2",P24="G",P24="M2"))</formula>
    </cfRule>
  </conditionalFormatting>
  <dataValidations count="10">
    <dataValidation type="list" allowBlank="1" sqref="E24:E34" xr:uid="{FEF8DC4D-41AA-488B-9905-30C522186B61}">
      <formula1>"50,60,80,100,120,133,150,172,200,220,240,250"</formula1>
    </dataValidation>
    <dataValidation type="whole" errorStyle="information" allowBlank="1" errorTitle="Wrong length" error="Insert length (whole number)_x000a_2000 to 14000 mm" sqref="D24:D34" xr:uid="{DD4AFF0E-CE45-4EB2-B9B5-AB63EFAC36EC}">
      <formula1>2000</formula1>
      <formula2>14000</formula2>
    </dataValidation>
    <dataValidation type="whole" errorStyle="information" allowBlank="1" errorTitle="Wrong module" error="Insert module M [mm] (whole number):_x000a_600 mm to 1200 mm_x000a_1000 mm standard module_x000a_1200 mm standard module" sqref="F24:F34" xr:uid="{DF9033AC-78D8-43B1-8D5E-6AC924A57292}">
      <formula1>600</formula1>
      <formula2>1200</formula2>
    </dataValidation>
    <dataValidation type="list" allowBlank="1" sqref="H24:H34" xr:uid="{76217EF6-9B24-4A55-A2D2-FC8B89701E65}">
      <formula1>"Power T,Power S,Perform R,Perform C"</formula1>
    </dataValidation>
    <dataValidation type="list" allowBlank="1" sqref="L24:L34" xr:uid="{A077B575-636F-40C7-9C66-980D2547CD72}">
      <formula1>"S,V,V2,G,M,M3,M8"</formula1>
    </dataValidation>
    <dataValidation type="list" allowBlank="1" sqref="P24:P34" xr:uid="{69EBF4DB-CADE-4400-9147-945D440951D6}">
      <formula1>"S,V,V2,G,M2"</formula1>
    </dataValidation>
    <dataValidation type="whole" operator="greaterThanOrEqual" allowBlank="1" sqref="C24:C34" xr:uid="{07D0D75C-8CBD-4254-880A-84BC072B11D3}">
      <formula1>0</formula1>
    </dataValidation>
    <dataValidation type="list" allowBlank="1" sqref="I24:I34 M24:M34" xr:uid="{EACDF0AC-02FA-458D-BE1F-D672031E2AE4}">
      <formula1>"0,45,0,50,0,55,0,60,0,63,0,65,0,675,0,70,0,75,0,80"</formula1>
    </dataValidation>
    <dataValidation type="list" allowBlank="1" sqref="J24:J34 N24:N34" xr:uid="{0863725A-42FB-4EA6-BF00-685BDE68D5F4}">
      <formula1>"SP 25,SP 25,PVDF 25,PVDF 35,PUR 50,PVCF 150,HPS 200,PRISMA,PRISMA ELEMENTS,Inox 304,Inox 316L,Inox 316"</formula1>
    </dataValidation>
    <dataValidation type="list" allowBlank="1" sqref="G24:G34" xr:uid="{7EFE58AF-62E3-4BFF-B13D-44B1A9A6EC13}">
      <formula1>"FTV"</formula1>
    </dataValidation>
  </dataValidations>
  <hyperlinks>
    <hyperlink ref="B56" r:id="rId1" tooltip="Download" display="https://www.trimo-group.com/files/downloads/Trimoterm Fireproof Panels Brochure.pdf" xr:uid="{571A29DA-E78B-43A9-B45C-D9F4C7EF6792}"/>
    <hyperlink ref="B58" r:id="rId2" display="pack" xr:uid="{E1EB70F0-3235-4E77-8F2F-7EC47D0BA162}"/>
    <hyperlink ref="B54" r:id="rId3" tooltip="Download" display="https://www.trimo-group.com/files/downloads/Trimoterm Technical Specification.pdf" xr:uid="{3EFDF0AA-3071-4780-9AA2-1E10B5554320}"/>
    <hyperlink ref="B55" r:id="rId4" xr:uid="{3B35498B-9A74-41DA-803E-0B632CC2EED8}"/>
  </hyperlinks>
  <pageMargins left="0.39370078740157483" right="0.39370078740157483" top="0.39370078740157483" bottom="0.39370078740157483" header="0.31496062992125984" footer="0.31496062992125984"/>
  <pageSetup paperSize="9" scale="56" pageOrder="overThenDown" orientation="landscape" r:id="rId5"/>
  <drawing r:id="rId6"/>
  <legacyDrawing r:id="rId7"/>
  <tableParts count="1">
    <tablePart r:id="rId8"/>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823FF4-5CC0-41C5-BCFC-D5DAD92B910F}">
  <sheetPr codeName="Sheet3"/>
  <dimension ref="A1:U74"/>
  <sheetViews>
    <sheetView showGridLines="0" zoomScaleNormal="100" zoomScaleSheetLayoutView="70" workbookViewId="0">
      <selection activeCell="A5" sqref="A5"/>
    </sheetView>
  </sheetViews>
  <sheetFormatPr defaultRowHeight="14.25"/>
  <cols>
    <col min="1" max="1" width="17.625" style="46" customWidth="1"/>
    <col min="2" max="2" width="14.625" style="46" customWidth="1"/>
    <col min="3" max="9" width="10.625" style="46" customWidth="1"/>
    <col min="10" max="10" width="11.5" style="46" customWidth="1"/>
    <col min="11" max="11" width="10.75" style="46" customWidth="1"/>
    <col min="12" max="12" width="10.625" style="46" customWidth="1"/>
    <col min="13" max="14" width="12.625" style="46" customWidth="1"/>
    <col min="15" max="16" width="10.625" style="46" customWidth="1"/>
    <col min="17" max="18" width="12.625" style="46" customWidth="1"/>
    <col min="19" max="19" width="10.625" style="46" customWidth="1"/>
    <col min="20" max="20" width="24.625" style="46" customWidth="1"/>
    <col min="21" max="21" width="10.625" style="46" customWidth="1"/>
    <col min="22" max="16384" width="9" style="46"/>
  </cols>
  <sheetData>
    <row r="1" spans="1:21" s="73" customFormat="1" ht="15.75">
      <c r="B1" s="74"/>
      <c r="C1" s="75" t="s">
        <v>24</v>
      </c>
    </row>
    <row r="2" spans="1:21" s="73" customFormat="1" ht="26.25">
      <c r="A2" s="76"/>
      <c r="B2" s="74"/>
      <c r="C2" s="77" t="s">
        <v>72</v>
      </c>
    </row>
    <row r="3" spans="1:21" s="73" customFormat="1" ht="15.75">
      <c r="A3" s="76"/>
      <c r="B3" s="74"/>
      <c r="C3" s="78" t="s">
        <v>1</v>
      </c>
      <c r="D3" s="79" t="str" cm="1">
        <f t="array" ref="D3">LOOKUP(2,1/(Updates!A:A&lt;&gt;""),Updates!A:A)</f>
        <v>1.1</v>
      </c>
      <c r="E3" s="90" t="s">
        <v>2</v>
      </c>
    </row>
    <row r="4" spans="1:21" s="73" customFormat="1" ht="14.25" customHeight="1">
      <c r="H4" s="76"/>
    </row>
    <row r="5" spans="1:21" ht="15">
      <c r="A5" s="80" t="s">
        <v>26</v>
      </c>
      <c r="B5" s="81" t="str">
        <f>IF('FTV Panel'!B5=0,"",'FTV Panel'!B5)</f>
        <v/>
      </c>
      <c r="C5" s="82"/>
    </row>
    <row r="6" spans="1:21" ht="15">
      <c r="A6" s="80" t="s">
        <v>27</v>
      </c>
      <c r="B6" s="81" t="str">
        <f>IF('FTV Panel'!B6=0,"",'FTV Panel'!B6)</f>
        <v/>
      </c>
      <c r="C6" s="82"/>
    </row>
    <row r="7" spans="1:21" ht="15">
      <c r="A7" s="80" t="s">
        <v>28</v>
      </c>
      <c r="B7" s="81" t="str">
        <f>IF('FTV Panel'!B7=0,"",'FTV Panel'!B7)</f>
        <v/>
      </c>
      <c r="C7" s="82"/>
    </row>
    <row r="8" spans="1:21" ht="15">
      <c r="A8" s="80" t="s">
        <v>29</v>
      </c>
      <c r="B8" s="81" t="str">
        <f>IF('FTV Panel'!B8=0,"",'FTV Panel'!B8)</f>
        <v/>
      </c>
      <c r="C8" s="82"/>
    </row>
    <row r="9" spans="1:21" ht="15">
      <c r="A9" s="80" t="s">
        <v>30</v>
      </c>
      <c r="B9" s="81" t="str">
        <f>IF('FTV Panel'!B9=0,"",'FTV Panel'!B9)</f>
        <v/>
      </c>
      <c r="C9" s="82"/>
    </row>
    <row r="10" spans="1:21" ht="14.25" customHeight="1"/>
    <row r="11" spans="1:21">
      <c r="T11" s="72"/>
      <c r="U11" s="72"/>
    </row>
    <row r="12" spans="1:21" ht="15">
      <c r="A12" s="80" t="s">
        <v>31</v>
      </c>
      <c r="B12" s="81" t="str">
        <f>IF('FTV Panel'!B12=0,"",'FTV Panel'!B12)</f>
        <v/>
      </c>
      <c r="C12" s="83"/>
      <c r="T12" s="72"/>
      <c r="U12" s="72"/>
    </row>
    <row r="13" spans="1:21" ht="15">
      <c r="A13" s="80" t="s">
        <v>32</v>
      </c>
      <c r="B13" s="81" t="str">
        <f>IF('FTV Panel'!B13=0,"",'FTV Panel'!B13)</f>
        <v/>
      </c>
      <c r="C13" s="83"/>
      <c r="M13" s="50"/>
      <c r="T13" s="72"/>
      <c r="U13" s="72"/>
    </row>
    <row r="14" spans="1:21" ht="15">
      <c r="A14" s="80" t="s">
        <v>33</v>
      </c>
      <c r="B14" s="81" t="str">
        <f>IF('FTV Panel'!B14=0,"",'FTV Panel'!B14)</f>
        <v/>
      </c>
      <c r="C14" s="83"/>
      <c r="T14" s="72"/>
      <c r="U14" s="72"/>
    </row>
    <row r="17" spans="1:21" ht="15">
      <c r="A17" s="80" t="s">
        <v>34</v>
      </c>
      <c r="B17" s="81" t="str">
        <f>IF('FTV Panel'!B17=0,"",'FTV Panel'!B17)</f>
        <v/>
      </c>
      <c r="C17" s="83"/>
    </row>
    <row r="21" spans="1:21" s="73" customFormat="1" ht="15.75" customHeight="1">
      <c r="A21" s="93" t="s">
        <v>35</v>
      </c>
      <c r="B21" s="93"/>
      <c r="C21" s="93"/>
      <c r="D21" s="93" t="s">
        <v>73</v>
      </c>
      <c r="E21" s="93"/>
      <c r="F21" s="93"/>
      <c r="G21" s="93" t="s">
        <v>36</v>
      </c>
      <c r="H21" s="93"/>
      <c r="I21" s="93"/>
      <c r="J21" s="93" t="s">
        <v>37</v>
      </c>
      <c r="K21" s="93"/>
      <c r="L21" s="94" t="s">
        <v>38</v>
      </c>
      <c r="M21" s="95"/>
      <c r="N21" s="95"/>
      <c r="O21" s="96"/>
      <c r="P21" s="94" t="s">
        <v>39</v>
      </c>
      <c r="Q21" s="95"/>
      <c r="R21" s="95"/>
      <c r="S21" s="96"/>
      <c r="T21" s="84" t="s">
        <v>40</v>
      </c>
      <c r="U21" s="84" t="s">
        <v>41</v>
      </c>
    </row>
    <row r="22" spans="1:21" ht="3" customHeight="1">
      <c r="A22" s="51"/>
      <c r="B22" s="51"/>
      <c r="C22" s="51"/>
      <c r="D22" s="51"/>
      <c r="E22" s="51"/>
      <c r="F22" s="51"/>
      <c r="G22" s="51"/>
      <c r="H22" s="51"/>
      <c r="I22" s="51"/>
      <c r="J22" s="51"/>
      <c r="K22" s="51"/>
      <c r="L22" s="51"/>
      <c r="M22" s="51"/>
      <c r="N22" s="51"/>
      <c r="O22" s="51"/>
      <c r="P22" s="51"/>
      <c r="Q22" s="51"/>
      <c r="R22" s="51"/>
      <c r="S22" s="51"/>
      <c r="T22" s="51"/>
      <c r="U22" s="51"/>
    </row>
    <row r="23" spans="1:21" s="73" customFormat="1" ht="45">
      <c r="A23" s="85" t="s">
        <v>42</v>
      </c>
      <c r="B23" s="86" t="s">
        <v>43</v>
      </c>
      <c r="C23" s="86" t="s">
        <v>44</v>
      </c>
      <c r="D23" s="86" t="s">
        <v>74</v>
      </c>
      <c r="E23" s="86" t="s">
        <v>75</v>
      </c>
      <c r="F23" s="86" t="s">
        <v>76</v>
      </c>
      <c r="G23" s="86" t="s">
        <v>77</v>
      </c>
      <c r="H23" s="86" t="s">
        <v>46</v>
      </c>
      <c r="I23" s="86" t="s">
        <v>47</v>
      </c>
      <c r="J23" s="86" t="s">
        <v>37</v>
      </c>
      <c r="K23" s="86" t="s">
        <v>48</v>
      </c>
      <c r="L23" s="86" t="s">
        <v>49</v>
      </c>
      <c r="M23" s="86" t="s">
        <v>50</v>
      </c>
      <c r="N23" s="86" t="s">
        <v>51</v>
      </c>
      <c r="O23" s="86" t="s">
        <v>52</v>
      </c>
      <c r="P23" s="86" t="s">
        <v>53</v>
      </c>
      <c r="Q23" s="86" t="s">
        <v>54</v>
      </c>
      <c r="R23" s="86" t="s">
        <v>55</v>
      </c>
      <c r="S23" s="86" t="s">
        <v>56</v>
      </c>
      <c r="T23" s="86" t="s">
        <v>40</v>
      </c>
      <c r="U23" s="87" t="s">
        <v>57</v>
      </c>
    </row>
    <row r="24" spans="1:21">
      <c r="A24" s="18"/>
      <c r="B24" s="4"/>
      <c r="C24" s="4"/>
      <c r="D24" s="5"/>
      <c r="E24" s="5"/>
      <c r="F24" s="5"/>
      <c r="G24" s="8">
        <f>D24+E24</f>
        <v>0</v>
      </c>
      <c r="H24" s="4"/>
      <c r="I24" s="6"/>
      <c r="J24" s="4" t="s">
        <v>58</v>
      </c>
      <c r="K24" s="4"/>
      <c r="L24" s="12"/>
      <c r="M24" s="4"/>
      <c r="N24" s="4"/>
      <c r="O24" s="4"/>
      <c r="P24" s="12"/>
      <c r="Q24" s="4"/>
      <c r="R24" s="4"/>
      <c r="S24" s="4"/>
      <c r="T24" s="7"/>
      <c r="U24" s="19">
        <f>C24*G24/1000*I24/1000</f>
        <v>0</v>
      </c>
    </row>
    <row r="25" spans="1:21">
      <c r="A25" s="18"/>
      <c r="B25" s="4"/>
      <c r="C25" s="4"/>
      <c r="D25" s="5"/>
      <c r="E25" s="5"/>
      <c r="F25" s="5"/>
      <c r="G25" s="8">
        <f t="shared" ref="G25:G26" si="0">D25+E25</f>
        <v>0</v>
      </c>
      <c r="H25" s="4"/>
      <c r="I25" s="6"/>
      <c r="J25" s="4" t="s">
        <v>58</v>
      </c>
      <c r="K25" s="4"/>
      <c r="L25" s="13"/>
      <c r="M25" s="4"/>
      <c r="N25" s="4"/>
      <c r="O25" s="4"/>
      <c r="P25" s="13"/>
      <c r="Q25" s="4"/>
      <c r="R25" s="4"/>
      <c r="S25" s="4"/>
      <c r="T25" s="7"/>
      <c r="U25" s="19">
        <f>C25*G25/1000*I25/1000</f>
        <v>0</v>
      </c>
    </row>
    <row r="26" spans="1:21">
      <c r="A26" s="18"/>
      <c r="B26" s="4"/>
      <c r="C26" s="4"/>
      <c r="D26" s="5"/>
      <c r="E26" s="5"/>
      <c r="F26" s="5"/>
      <c r="G26" s="8">
        <f t="shared" si="0"/>
        <v>0</v>
      </c>
      <c r="H26" s="4"/>
      <c r="I26" s="6"/>
      <c r="J26" s="4" t="s">
        <v>58</v>
      </c>
      <c r="K26" s="4"/>
      <c r="L26" s="13"/>
      <c r="M26" s="4"/>
      <c r="N26" s="4"/>
      <c r="O26" s="4"/>
      <c r="P26" s="13"/>
      <c r="Q26" s="4"/>
      <c r="R26" s="4"/>
      <c r="S26" s="4"/>
      <c r="T26" s="7"/>
      <c r="U26" s="19">
        <f>C26*G26/1000*I26/1000</f>
        <v>0</v>
      </c>
    </row>
    <row r="27" spans="1:21">
      <c r="A27" s="18"/>
      <c r="B27" s="4"/>
      <c r="C27" s="4"/>
      <c r="D27" s="5"/>
      <c r="E27" s="5"/>
      <c r="F27" s="5"/>
      <c r="G27" s="8">
        <f>D27+E27</f>
        <v>0</v>
      </c>
      <c r="H27" s="4"/>
      <c r="I27" s="6"/>
      <c r="J27" s="4" t="s">
        <v>58</v>
      </c>
      <c r="K27" s="4"/>
      <c r="L27" s="13"/>
      <c r="M27" s="4"/>
      <c r="N27" s="4"/>
      <c r="O27" s="4"/>
      <c r="P27" s="13"/>
      <c r="Q27" s="4"/>
      <c r="R27" s="4"/>
      <c r="S27" s="4"/>
      <c r="T27" s="7"/>
      <c r="U27" s="19">
        <f>C27*G27/1000*I27/1000</f>
        <v>0</v>
      </c>
    </row>
    <row r="28" spans="1:21">
      <c r="A28" s="18"/>
      <c r="B28" s="4"/>
      <c r="C28" s="4"/>
      <c r="D28" s="5"/>
      <c r="E28" s="5"/>
      <c r="F28" s="5"/>
      <c r="G28" s="8">
        <f t="shared" ref="G28:G32" si="1">D28+E28</f>
        <v>0</v>
      </c>
      <c r="H28" s="4"/>
      <c r="I28" s="6"/>
      <c r="J28" s="4" t="s">
        <v>58</v>
      </c>
      <c r="K28" s="4"/>
      <c r="L28" s="13"/>
      <c r="M28" s="4"/>
      <c r="N28" s="4"/>
      <c r="O28" s="4"/>
      <c r="P28" s="13"/>
      <c r="Q28" s="4"/>
      <c r="R28" s="4"/>
      <c r="S28" s="4"/>
      <c r="T28" s="7"/>
      <c r="U28" s="19">
        <f t="shared" ref="U28:U32" si="2">C28*G28/1000*I28/1000</f>
        <v>0</v>
      </c>
    </row>
    <row r="29" spans="1:21">
      <c r="A29" s="18"/>
      <c r="B29" s="4"/>
      <c r="C29" s="4"/>
      <c r="D29" s="5"/>
      <c r="E29" s="5"/>
      <c r="F29" s="5"/>
      <c r="G29" s="8">
        <f t="shared" si="1"/>
        <v>0</v>
      </c>
      <c r="H29" s="4"/>
      <c r="I29" s="6"/>
      <c r="J29" s="4" t="s">
        <v>58</v>
      </c>
      <c r="K29" s="4"/>
      <c r="L29" s="13"/>
      <c r="M29" s="4"/>
      <c r="N29" s="4"/>
      <c r="O29" s="4"/>
      <c r="P29" s="13"/>
      <c r="Q29" s="4"/>
      <c r="R29" s="4"/>
      <c r="S29" s="4"/>
      <c r="T29" s="7"/>
      <c r="U29" s="19">
        <f t="shared" si="2"/>
        <v>0</v>
      </c>
    </row>
    <row r="30" spans="1:21">
      <c r="A30" s="18"/>
      <c r="B30" s="4"/>
      <c r="C30" s="4"/>
      <c r="D30" s="5"/>
      <c r="E30" s="5"/>
      <c r="F30" s="5"/>
      <c r="G30" s="8">
        <f t="shared" si="1"/>
        <v>0</v>
      </c>
      <c r="H30" s="4"/>
      <c r="I30" s="6"/>
      <c r="J30" s="4" t="s">
        <v>58</v>
      </c>
      <c r="K30" s="4"/>
      <c r="L30" s="13"/>
      <c r="M30" s="4"/>
      <c r="N30" s="4"/>
      <c r="O30" s="4"/>
      <c r="P30" s="13"/>
      <c r="Q30" s="4"/>
      <c r="R30" s="4"/>
      <c r="S30" s="4"/>
      <c r="T30" s="7"/>
      <c r="U30" s="19">
        <f t="shared" si="2"/>
        <v>0</v>
      </c>
    </row>
    <row r="31" spans="1:21">
      <c r="A31" s="18"/>
      <c r="B31" s="4"/>
      <c r="C31" s="4"/>
      <c r="D31" s="5"/>
      <c r="E31" s="5"/>
      <c r="F31" s="5"/>
      <c r="G31" s="8">
        <f t="shared" si="1"/>
        <v>0</v>
      </c>
      <c r="H31" s="4"/>
      <c r="I31" s="6"/>
      <c r="J31" s="4" t="s">
        <v>58</v>
      </c>
      <c r="K31" s="4"/>
      <c r="L31" s="13"/>
      <c r="M31" s="4"/>
      <c r="N31" s="4"/>
      <c r="O31" s="4"/>
      <c r="P31" s="13"/>
      <c r="Q31" s="4"/>
      <c r="R31" s="4"/>
      <c r="S31" s="4"/>
      <c r="T31" s="7"/>
      <c r="U31" s="19">
        <f t="shared" si="2"/>
        <v>0</v>
      </c>
    </row>
    <row r="32" spans="1:21">
      <c r="A32" s="18"/>
      <c r="B32" s="4"/>
      <c r="C32" s="4"/>
      <c r="D32" s="5"/>
      <c r="E32" s="5"/>
      <c r="F32" s="5"/>
      <c r="G32" s="8">
        <f t="shared" si="1"/>
        <v>0</v>
      </c>
      <c r="H32" s="4"/>
      <c r="I32" s="6"/>
      <c r="J32" s="4" t="s">
        <v>58</v>
      </c>
      <c r="K32" s="4"/>
      <c r="L32" s="13"/>
      <c r="M32" s="4"/>
      <c r="N32" s="4"/>
      <c r="O32" s="4"/>
      <c r="P32" s="13"/>
      <c r="Q32" s="4"/>
      <c r="R32" s="4"/>
      <c r="S32" s="4"/>
      <c r="T32" s="7"/>
      <c r="U32" s="19">
        <f t="shared" si="2"/>
        <v>0</v>
      </c>
    </row>
    <row r="33" spans="1:21">
      <c r="A33" s="20" t="s">
        <v>59</v>
      </c>
      <c r="B33" s="21" t="s">
        <v>60</v>
      </c>
      <c r="C33" s="21">
        <v>0</v>
      </c>
      <c r="D33" s="22">
        <v>1000</v>
      </c>
      <c r="E33" s="22">
        <v>1000</v>
      </c>
      <c r="F33" s="22">
        <v>90</v>
      </c>
      <c r="G33" s="36">
        <f>D33+E33</f>
        <v>2000</v>
      </c>
      <c r="H33" s="21">
        <v>150</v>
      </c>
      <c r="I33" s="23">
        <v>1000</v>
      </c>
      <c r="J33" s="21" t="s">
        <v>58</v>
      </c>
      <c r="K33" s="21" t="s">
        <v>61</v>
      </c>
      <c r="L33" s="37">
        <v>0.55000000000000004</v>
      </c>
      <c r="M33" s="21" t="s">
        <v>62</v>
      </c>
      <c r="N33" s="21" t="s">
        <v>63</v>
      </c>
      <c r="O33" s="21" t="s">
        <v>64</v>
      </c>
      <c r="P33" s="37">
        <v>0.5</v>
      </c>
      <c r="Q33" s="21" t="s">
        <v>62</v>
      </c>
      <c r="R33" s="21" t="s">
        <v>63</v>
      </c>
      <c r="S33" s="21" t="s">
        <v>65</v>
      </c>
      <c r="T33" s="25" t="s">
        <v>66</v>
      </c>
      <c r="U33" s="26">
        <f>C33*G33/1000*I33/1000</f>
        <v>0</v>
      </c>
    </row>
    <row r="34" spans="1:21">
      <c r="A34" s="27"/>
      <c r="B34" s="28"/>
      <c r="C34" s="28"/>
      <c r="D34" s="29"/>
      <c r="E34" s="29"/>
      <c r="F34" s="29"/>
      <c r="G34" s="38"/>
      <c r="H34" s="28"/>
      <c r="I34" s="28"/>
      <c r="J34" s="28"/>
      <c r="K34" s="28"/>
      <c r="L34" s="28"/>
      <c r="M34" s="28"/>
      <c r="N34" s="28"/>
      <c r="O34" s="28"/>
      <c r="P34" s="28"/>
      <c r="Q34" s="28"/>
      <c r="R34" s="28"/>
      <c r="S34" s="28"/>
      <c r="T34" s="39" t="s">
        <v>67</v>
      </c>
      <c r="U34" s="30">
        <f>SUBTOTAL(109,Table2[Total
Q×L×M '[m2']])</f>
        <v>0</v>
      </c>
    </row>
    <row r="35" spans="1:21">
      <c r="A35" s="50"/>
      <c r="C35" s="52"/>
      <c r="T35" s="53"/>
      <c r="U35" s="54"/>
    </row>
    <row r="38" spans="1:21" ht="15">
      <c r="A38" s="47" t="s">
        <v>8</v>
      </c>
    </row>
    <row r="39" spans="1:21" ht="14.25" customHeight="1"/>
    <row r="40" spans="1:21" ht="14.25" customHeight="1">
      <c r="A40" s="46" t="s">
        <v>68</v>
      </c>
      <c r="U40" s="55"/>
    </row>
    <row r="41" spans="1:21" ht="14.25" customHeight="1">
      <c r="U41" s="55"/>
    </row>
    <row r="42" spans="1:21" ht="14.25" customHeight="1">
      <c r="A42" s="46" t="s">
        <v>69</v>
      </c>
      <c r="U42" s="55"/>
    </row>
    <row r="43" spans="1:21" ht="14.25" customHeight="1">
      <c r="A43" s="46" t="s">
        <v>70</v>
      </c>
      <c r="U43" s="55"/>
    </row>
    <row r="44" spans="1:21" ht="14.25" customHeight="1">
      <c r="U44" s="55"/>
    </row>
    <row r="45" spans="1:21" ht="14.25" customHeight="1">
      <c r="B45" s="48" t="s">
        <v>11</v>
      </c>
      <c r="C45" s="46" t="s">
        <v>12</v>
      </c>
      <c r="U45" s="55"/>
    </row>
    <row r="46" spans="1:21" ht="14.25" customHeight="1">
      <c r="B46" s="7" t="s">
        <v>13</v>
      </c>
      <c r="C46" s="56" t="s">
        <v>14</v>
      </c>
      <c r="D46" s="56"/>
      <c r="E46" s="56"/>
      <c r="U46" s="55"/>
    </row>
    <row r="47" spans="1:21" ht="14.25" customHeight="1">
      <c r="B47" s="57" t="s">
        <v>13</v>
      </c>
      <c r="C47" s="58" t="s">
        <v>15</v>
      </c>
      <c r="D47" s="58"/>
      <c r="E47" s="58"/>
      <c r="U47" s="55"/>
    </row>
    <row r="48" spans="1:21" ht="14.25" customHeight="1">
      <c r="B48" s="59" t="s">
        <v>13</v>
      </c>
      <c r="C48" s="60" t="s">
        <v>16</v>
      </c>
      <c r="D48" s="60"/>
      <c r="E48" s="60"/>
      <c r="U48" s="55"/>
    </row>
    <row r="49" spans="1:21" ht="14.25" customHeight="1">
      <c r="B49" s="61" t="s">
        <v>17</v>
      </c>
      <c r="C49" s="62" t="s">
        <v>18</v>
      </c>
      <c r="D49" s="62"/>
      <c r="E49" s="62"/>
      <c r="U49" s="55"/>
    </row>
    <row r="50" spans="1:21" ht="15">
      <c r="U50" s="55"/>
    </row>
    <row r="51" spans="1:21" ht="15">
      <c r="A51" s="47" t="s">
        <v>71</v>
      </c>
      <c r="U51" s="55"/>
    </row>
    <row r="53" spans="1:21" ht="15">
      <c r="B53" s="63" t="s">
        <v>4</v>
      </c>
      <c r="U53" s="55"/>
    </row>
    <row r="54" spans="1:21">
      <c r="B54" s="63" t="s">
        <v>5</v>
      </c>
    </row>
    <row r="55" spans="1:21">
      <c r="B55" s="63" t="s">
        <v>6</v>
      </c>
    </row>
    <row r="57" spans="1:21">
      <c r="B57" s="63" t="s">
        <v>7</v>
      </c>
    </row>
    <row r="58" spans="1:21">
      <c r="B58" s="63"/>
    </row>
    <row r="59" spans="1:21">
      <c r="B59" s="63"/>
    </row>
    <row r="60" spans="1:21" ht="15">
      <c r="A60" s="64" t="s">
        <v>78</v>
      </c>
      <c r="B60" s="65"/>
      <c r="C60" s="65"/>
      <c r="D60" s="65"/>
      <c r="E60" s="65"/>
    </row>
    <row r="61" spans="1:21">
      <c r="A61" s="65"/>
      <c r="B61" s="65"/>
      <c r="C61" s="65"/>
      <c r="D61" s="65"/>
      <c r="E61" s="65"/>
    </row>
    <row r="62" spans="1:21">
      <c r="A62" s="65" t="s">
        <v>79</v>
      </c>
      <c r="C62" s="65"/>
      <c r="D62" s="65"/>
      <c r="E62" s="65"/>
      <c r="F62" s="65"/>
    </row>
    <row r="64" spans="1:21">
      <c r="B64" s="66" t="s">
        <v>80</v>
      </c>
      <c r="C64" s="66" t="s">
        <v>74</v>
      </c>
      <c r="D64" s="66" t="s">
        <v>75</v>
      </c>
      <c r="E64" s="66" t="s">
        <v>81</v>
      </c>
      <c r="F64" s="65"/>
    </row>
    <row r="65" spans="2:5">
      <c r="B65" s="67">
        <v>150</v>
      </c>
      <c r="C65" s="67">
        <v>1000</v>
      </c>
      <c r="D65" s="67">
        <v>1000</v>
      </c>
      <c r="E65" s="8">
        <f t="shared" ref="E65" si="3">C65+D65</f>
        <v>2000</v>
      </c>
    </row>
    <row r="66" spans="2:5">
      <c r="B66" s="68" t="s">
        <v>82</v>
      </c>
      <c r="C66" s="68">
        <f>$B$65+150</f>
        <v>300</v>
      </c>
      <c r="D66" s="68">
        <f>$B$65+150</f>
        <v>300</v>
      </c>
      <c r="E66" s="68">
        <f>C66+D66</f>
        <v>600</v>
      </c>
    </row>
    <row r="67" spans="2:5">
      <c r="B67" s="68" t="s">
        <v>83</v>
      </c>
      <c r="C67" s="68">
        <v>1000</v>
      </c>
      <c r="D67" s="68">
        <v>2000</v>
      </c>
      <c r="E67" s="68">
        <f t="shared" ref="E67:E68" si="4">C67+D67</f>
        <v>3000</v>
      </c>
    </row>
    <row r="68" spans="2:5">
      <c r="B68" s="68" t="s">
        <v>83</v>
      </c>
      <c r="C68" s="68">
        <v>2000</v>
      </c>
      <c r="D68" s="68">
        <v>1000</v>
      </c>
      <c r="E68" s="68">
        <f t="shared" si="4"/>
        <v>3000</v>
      </c>
    </row>
    <row r="69" spans="2:5">
      <c r="C69" s="71">
        <f>C66</f>
        <v>300</v>
      </c>
      <c r="D69" s="71">
        <f>D66</f>
        <v>300</v>
      </c>
      <c r="E69" s="71">
        <f t="shared" ref="E69:E74" si="5">C69+D69</f>
        <v>600</v>
      </c>
    </row>
    <row r="70" spans="2:5">
      <c r="C70" s="71">
        <f>C66</f>
        <v>300</v>
      </c>
      <c r="D70" s="71">
        <f>IF(3000-C70&gt;=2000,2000,3000-C70)</f>
        <v>2000</v>
      </c>
      <c r="E70" s="71">
        <f t="shared" si="5"/>
        <v>2300</v>
      </c>
    </row>
    <row r="71" spans="2:5">
      <c r="C71" s="71">
        <f>C67</f>
        <v>1000</v>
      </c>
      <c r="D71" s="71">
        <f>IF(3000-C71&gt;=2000,2000,3000-C71)</f>
        <v>2000</v>
      </c>
      <c r="E71" s="71">
        <f t="shared" si="5"/>
        <v>3000</v>
      </c>
    </row>
    <row r="72" spans="2:5">
      <c r="C72" s="71">
        <f>C68</f>
        <v>2000</v>
      </c>
      <c r="D72" s="71">
        <f>IF(3000-C72&gt;=2000,2000,3000-C72)</f>
        <v>1000</v>
      </c>
      <c r="E72" s="71">
        <f t="shared" si="5"/>
        <v>3000</v>
      </c>
    </row>
    <row r="73" spans="2:5">
      <c r="C73" s="71">
        <f>D70</f>
        <v>2000</v>
      </c>
      <c r="D73" s="71">
        <f>D66</f>
        <v>300</v>
      </c>
      <c r="E73" s="71">
        <f t="shared" si="5"/>
        <v>2300</v>
      </c>
    </row>
    <row r="74" spans="2:5">
      <c r="C74" s="71">
        <f>C66</f>
        <v>300</v>
      </c>
      <c r="D74" s="71">
        <f>D66</f>
        <v>300</v>
      </c>
      <c r="E74" s="71">
        <f t="shared" si="5"/>
        <v>600</v>
      </c>
    </row>
  </sheetData>
  <sheetProtection sheet="1" objects="1" scenarios="1" insertRows="0" deleteRows="0"/>
  <dataConsolidate/>
  <mergeCells count="6">
    <mergeCell ref="P21:S21"/>
    <mergeCell ref="A21:C21"/>
    <mergeCell ref="G21:I21"/>
    <mergeCell ref="J21:K21"/>
    <mergeCell ref="L21:O21"/>
    <mergeCell ref="D21:F21"/>
  </mergeCells>
  <phoneticPr fontId="4" type="noConversion"/>
  <conditionalFormatting sqref="A24:T33">
    <cfRule type="expression" dxfId="474" priority="1">
      <formula>OR(A24="")</formula>
    </cfRule>
  </conditionalFormatting>
  <conditionalFormatting sqref="B65">
    <cfRule type="expression" dxfId="473" priority="43">
      <formula>NOT(OR(B65=50,B65=60,B65=80,B65=100,B65=120,B65=133,B65=150,B65=172,B65=200,B65=220,B65=240,B65=250))</formula>
    </cfRule>
  </conditionalFormatting>
  <conditionalFormatting sqref="C24:C33">
    <cfRule type="cellIs" dxfId="472" priority="38" operator="lessThan">
      <formula>0</formula>
    </cfRule>
  </conditionalFormatting>
  <conditionalFormatting sqref="C65">
    <cfRule type="expression" dxfId="471" priority="42">
      <formula>NOT(AND(C65&gt;=B65+150,C65&lt;=2000,C65&lt;=3000-D65))</formula>
    </cfRule>
  </conditionalFormatting>
  <conditionalFormatting sqref="D24:D33">
    <cfRule type="expression" dxfId="470" priority="45">
      <formula>NOT(AND(D24&gt;=H24+150,D24&lt;=2000,D24&lt;=3000-E24))</formula>
    </cfRule>
  </conditionalFormatting>
  <conditionalFormatting sqref="D65">
    <cfRule type="expression" dxfId="469" priority="41">
      <formula>NOT(AND(D65&gt;=B65+150,D65&lt;=2000,D65&lt;=3000-C65))</formula>
    </cfRule>
  </conditionalFormatting>
  <conditionalFormatting sqref="E24:E33">
    <cfRule type="expression" dxfId="468" priority="44">
      <formula>NOT(AND(E24&gt;=H24+150,E24&lt;=2000,E24&lt;=3000-D24))</formula>
    </cfRule>
  </conditionalFormatting>
  <conditionalFormatting sqref="E65">
    <cfRule type="expression" dxfId="467" priority="40">
      <formula>NOT(AND(E65&gt;=2*(B65+150),E65&lt;=3000))</formula>
    </cfRule>
  </conditionalFormatting>
  <conditionalFormatting sqref="F24:F33">
    <cfRule type="cellIs" dxfId="466" priority="39" operator="notBetween">
      <formula>75</formula>
      <formula>175</formula>
    </cfRule>
  </conditionalFormatting>
  <conditionalFormatting sqref="G24:G33">
    <cfRule type="expression" dxfId="465" priority="50">
      <formula>NOT(OR(AND(G24&gt;=2*(H24+150),G24&lt;=3000,D24&gt;0,E24&gt;0),G24=0))</formula>
    </cfRule>
  </conditionalFormatting>
  <conditionalFormatting sqref="H24:H33">
    <cfRule type="expression" dxfId="464" priority="4">
      <formula>AND(OR(D24&gt;0,E24&gt;0),H24=0)</formula>
    </cfRule>
    <cfRule type="expression" dxfId="463" priority="31">
      <formula>OR(AND(K24="Power T",OR(H24=220)))</formula>
    </cfRule>
    <cfRule type="expression" dxfId="462" priority="32">
      <formula>OR(AND(K24="Power T",OR(H24=50)),AND(K24="Power S",OR(H24=220,H24=250)),AND(K24="Perform R",OR(H24=50,H24=220,H24=250)),AND(K24="Perform C",OR(H24=220,H24=250)))</formula>
    </cfRule>
    <cfRule type="expression" dxfId="461" priority="33">
      <formula>NOT(OR(H24=50,H24=60,H24=80,H24=100,H24=120,H24=133,H24=150,H24=172,H24=200,H24=220,H24=240,H24=250))</formula>
    </cfRule>
  </conditionalFormatting>
  <conditionalFormatting sqref="I24:I33">
    <cfRule type="cellIs" dxfId="460" priority="49" operator="notBetween">
      <formula>600</formula>
      <formula>1200</formula>
    </cfRule>
  </conditionalFormatting>
  <conditionalFormatting sqref="J24:J33">
    <cfRule type="expression" dxfId="459" priority="30">
      <formula>NOT(OR(J24="FTV",J24=""))</formula>
    </cfRule>
  </conditionalFormatting>
  <conditionalFormatting sqref="K24:K33">
    <cfRule type="expression" dxfId="458" priority="27">
      <formula>OR(AND(K24="Power T",OR(H24=220)))</formula>
    </cfRule>
    <cfRule type="expression" dxfId="457" priority="28">
      <formula>OR(AND(K24="Power T",OR(H24=50)),AND(K24="Power S",OR(H24=220,H24=250)),AND(K24="Perform R",OR(H24=50,H24=220,H24=250)),AND(K24="Perform C",OR(H24=220,H24=250)))</formula>
    </cfRule>
    <cfRule type="expression" dxfId="456" priority="29">
      <formula>NOT(OR(K24="Power T",K24="Power S",K24="Perform R",K24="Perform C"))</formula>
    </cfRule>
  </conditionalFormatting>
  <conditionalFormatting sqref="L24:L33">
    <cfRule type="expression" dxfId="455" priority="5">
      <formula>AND(O24="G",NOT(OR(L24=0.7,L24=0.75,L24=0.8)))</formula>
    </cfRule>
    <cfRule type="expression" dxfId="454" priority="36">
      <formula>NOT(OR(L24=0.45,L24=0.5,L24=0.55,L24=0.6,L24=0.63,L24=0.65,L24=0.675,L24=0.7,L24=0.75,L24=0.8))</formula>
    </cfRule>
  </conditionalFormatting>
  <conditionalFormatting sqref="M24:M33">
    <cfRule type="expression" dxfId="453" priority="37">
      <formula>NOT(OR(M24="SP 25",M24="SP 25",M24="PVDF 25",M24="PVDF 35",M24="PUR 50",M24="PVCF 150",M24="HPS 200",M24="PRISMA",M24="PRISMA ELEMENTS",M24="Inox 304",M24="Inox 316L",M24="Inox 316"))</formula>
    </cfRule>
  </conditionalFormatting>
  <conditionalFormatting sqref="O24:O33">
    <cfRule type="expression" dxfId="452" priority="2">
      <formula>AND(O24="G",NOT(OR(L24=0.7,L24=0.75,L24=0.8)))</formula>
    </cfRule>
    <cfRule type="expression" dxfId="451" priority="47">
      <formula>NOT(OR(O24="S",O24="V",O24="V2",O24="G",O24="M",O24="M3",O24="M8"))</formula>
    </cfRule>
  </conditionalFormatting>
  <conditionalFormatting sqref="P24:P33">
    <cfRule type="expression" dxfId="450" priority="34">
      <formula>NOT(OR(P24=0.45,P24=0.5,P24=0.55,P24=0.6,P24=0.63,P24=0.65,P24=0.675,P24=0.7,P24=0.75,P24=0.8))</formula>
    </cfRule>
  </conditionalFormatting>
  <conditionalFormatting sqref="Q24:Q33">
    <cfRule type="expression" dxfId="449" priority="35">
      <formula>NOT(OR(Q24="SP 25",Q24="SP 25",Q24="PVDF 25",Q24="PVDF 35",Q24="PUR 50",Q24="PVCF 150",Q24="HPS 200",Q24="PRISMA",Q24="PRISMA ELEMENTS",Q24="Inox 304",Q24="Inox 316L",Q24="Inox 316"))</formula>
    </cfRule>
  </conditionalFormatting>
  <conditionalFormatting sqref="S24:S33">
    <cfRule type="expression" dxfId="448" priority="46">
      <formula>NOT(OR(S24="S",S24="V",S24="V2",S24="G",S24="M2"))</formula>
    </cfRule>
  </conditionalFormatting>
  <dataValidations count="13">
    <dataValidation type="list" allowBlank="1" sqref="S24:S33" xr:uid="{739DFB3D-5E2F-496D-A573-46BC875F970D}">
      <formula1>"S,V,V2,G,M2"</formula1>
    </dataValidation>
    <dataValidation type="list" allowBlank="1" sqref="O24:O33" xr:uid="{B9DB53A2-CC25-4944-AA64-E73986DBEBEF}">
      <formula1>"S,V,V2,G,M,M3,M8"</formula1>
    </dataValidation>
    <dataValidation type="list" allowBlank="1" sqref="K24:K33" xr:uid="{519A5697-31D9-4318-ABFD-A253E7C14FCE}">
      <formula1>"Power T,Power S,Perform R,Perform C"</formula1>
    </dataValidation>
    <dataValidation type="whole" errorStyle="information" allowBlank="1" errorTitle="Wrong module" error="Insert module M [mm] (whole number):_x000a_600 mm to 1200 mm_x000a_1000 mm standard module_x000a_1200 mm standard module" sqref="I24:I33" xr:uid="{FCFE5F92-CC1C-483A-9AE1-876FB2735390}">
      <formula1>600</formula1>
      <formula2>1200</formula2>
    </dataValidation>
    <dataValidation type="list" allowBlank="1" sqref="H24:H33 B65" xr:uid="{8F9D63DD-E2A1-4546-9F60-2B384B245D09}">
      <formula1>"50,60,80,100,120,133,150,172,200,220,240,250"</formula1>
    </dataValidation>
    <dataValidation type="custom" errorStyle="information" allowBlank="1" errorTitle="wrong" sqref="E24:E33" xr:uid="{FED5C46F-A356-45A4-8186-84B015A56D87}">
      <formula1>AND(E24&gt;=H24+150,E24&lt;=2000,E24&lt;=3000-D24)</formula1>
    </dataValidation>
    <dataValidation type="custom" allowBlank="1" sqref="G24:G33" xr:uid="{3394D52F-A65E-47BA-8753-F900A72D40C5}">
      <formula1>AND(G24&gt;=2*(H24+150),G24&lt;=3000)</formula1>
    </dataValidation>
    <dataValidation type="whole" errorStyle="information" allowBlank="1" errorTitle="wrong" sqref="F24:F33" xr:uid="{42C3B1FF-07A6-4893-A23F-4775D42A5003}">
      <formula1>75</formula1>
      <formula2>175</formula2>
    </dataValidation>
    <dataValidation type="whole" operator="greaterThanOrEqual" allowBlank="1" sqref="C24:C33" xr:uid="{9AEDDBA4-F0AD-42B2-BFAA-4FCC0F2B747B}">
      <formula1>0</formula1>
    </dataValidation>
    <dataValidation type="list" allowBlank="1" sqref="M24:M33 Q24:Q33" xr:uid="{743801A5-65F5-4A24-9DAD-E45D8739FE23}">
      <formula1>"SP 25,SP 25,PVDF 25,PVDF 35,PUR 50,PVCF 150,HPS 200,PRISMA,PRISMA ELEMENTS,Inox 304,Inox 316L,Inox 316"</formula1>
    </dataValidation>
    <dataValidation type="list" allowBlank="1" sqref="L24:L33 P24:P33" xr:uid="{58EA2EF7-3067-4E5A-84A3-857C0B2B5E8D}">
      <formula1>"0,45,0,50,0,55,0,60,0,63,0,65,0,675,0,70,0,75,0,80"</formula1>
    </dataValidation>
    <dataValidation type="list" allowBlank="1" sqref="J24:J32" xr:uid="{34FFC2BF-3870-49AC-9B28-3EE4A51E7B46}">
      <formula1>"FTV"</formula1>
    </dataValidation>
    <dataValidation type="custom" allowBlank="1" sqref="D24:D33" xr:uid="{87C9657D-A158-4F24-86A9-B938966AC91B}">
      <formula1>AND(D24&gt;=H24+150,D24&lt;=2000,D24&lt;=3000-E24)</formula1>
    </dataValidation>
  </dataValidations>
  <pageMargins left="0.39370078740157483" right="0.39370078740157483" top="0.39370078740157483" bottom="0.39370078740157483" header="0.31496062992125984" footer="0.31496062992125984"/>
  <pageSetup paperSize="9" scale="49" pageOrder="overThenDown" orientation="landscape" r:id="rId1"/>
  <ignoredErrors>
    <ignoredError sqref="G24:G33" unlockedFormula="1"/>
  </ignoredErrors>
  <drawing r:id="rId2"/>
  <legacyDrawing r:id="rId3"/>
  <tableParts count="1">
    <tablePart r:id="rId4"/>
  </tablePart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530D46-B0AE-4F37-870B-A6C6BEA2BF78}">
  <sheetPr codeName="Sheet4"/>
  <dimension ref="A1:W67"/>
  <sheetViews>
    <sheetView showGridLines="0" zoomScaleNormal="100" zoomScaleSheetLayoutView="70" workbookViewId="0">
      <selection activeCell="A5" sqref="A5"/>
    </sheetView>
  </sheetViews>
  <sheetFormatPr defaultRowHeight="14.25"/>
  <cols>
    <col min="1" max="1" width="17.625" style="46" customWidth="1"/>
    <col min="2" max="2" width="14.625" style="46" customWidth="1"/>
    <col min="3" max="11" width="10.625" style="46" customWidth="1"/>
    <col min="12" max="12" width="11.5" style="46" customWidth="1"/>
    <col min="13" max="13" width="10.75" style="46" customWidth="1"/>
    <col min="14" max="14" width="10.625" style="46" customWidth="1"/>
    <col min="15" max="16" width="12.625" style="46" customWidth="1"/>
    <col min="17" max="18" width="10.625" style="46" customWidth="1"/>
    <col min="19" max="20" width="12.625" style="46" customWidth="1"/>
    <col min="21" max="21" width="10.625" style="46" customWidth="1"/>
    <col min="22" max="22" width="24.625" style="46" customWidth="1"/>
    <col min="23" max="23" width="10.625" style="46" customWidth="1"/>
    <col min="24" max="16384" width="9" style="46"/>
  </cols>
  <sheetData>
    <row r="1" spans="1:23" s="73" customFormat="1" ht="15.75">
      <c r="B1" s="74"/>
      <c r="C1" s="75" t="s">
        <v>24</v>
      </c>
    </row>
    <row r="2" spans="1:23" s="73" customFormat="1" ht="26.25">
      <c r="C2" s="77" t="s">
        <v>84</v>
      </c>
    </row>
    <row r="3" spans="1:23" s="73" customFormat="1" ht="15.75">
      <c r="C3" s="78" t="s">
        <v>1</v>
      </c>
      <c r="D3" s="79" t="str" cm="1">
        <f t="array" ref="D3">LOOKUP(2,1/(Updates!A:A&lt;&gt;""),Updates!A:A)</f>
        <v>1.1</v>
      </c>
      <c r="E3" s="90" t="s">
        <v>2</v>
      </c>
      <c r="G3" s="76"/>
    </row>
    <row r="4" spans="1:23" s="73" customFormat="1"/>
    <row r="5" spans="1:23" ht="15">
      <c r="A5" s="80" t="s">
        <v>26</v>
      </c>
      <c r="B5" s="81" t="str">
        <f>IF('FTV Panel'!B5=0,"",'FTV Panel'!B5)</f>
        <v/>
      </c>
      <c r="C5" s="82"/>
    </row>
    <row r="6" spans="1:23" ht="15">
      <c r="A6" s="80" t="s">
        <v>27</v>
      </c>
      <c r="B6" s="81" t="str">
        <f>IF('FTV Panel'!B6=0,"",'FTV Panel'!B6)</f>
        <v/>
      </c>
      <c r="C6" s="82"/>
    </row>
    <row r="7" spans="1:23" ht="15">
      <c r="A7" s="80" t="s">
        <v>28</v>
      </c>
      <c r="B7" s="81" t="str">
        <f>IF('FTV Panel'!B7=0,"",'FTV Panel'!B7)</f>
        <v/>
      </c>
      <c r="C7" s="82"/>
    </row>
    <row r="8" spans="1:23" ht="15">
      <c r="A8" s="80" t="s">
        <v>29</v>
      </c>
      <c r="B8" s="81" t="str">
        <f>IF('FTV Panel'!B8=0,"",'FTV Panel'!B8)</f>
        <v/>
      </c>
      <c r="C8" s="82"/>
    </row>
    <row r="9" spans="1:23" ht="15">
      <c r="A9" s="80" t="s">
        <v>30</v>
      </c>
      <c r="B9" s="81" t="str">
        <f>IF('FTV Panel'!B9=0,"",'FTV Panel'!B9)</f>
        <v/>
      </c>
      <c r="C9" s="82"/>
    </row>
    <row r="11" spans="1:23">
      <c r="V11" s="72"/>
      <c r="W11" s="72"/>
    </row>
    <row r="12" spans="1:23" ht="15">
      <c r="A12" s="80" t="s">
        <v>31</v>
      </c>
      <c r="B12" s="81" t="str">
        <f>IF('FTV Panel'!B12=0,"",'FTV Panel'!B12)</f>
        <v/>
      </c>
      <c r="C12" s="82"/>
      <c r="V12" s="72"/>
      <c r="W12" s="72"/>
    </row>
    <row r="13" spans="1:23" ht="15">
      <c r="A13" s="80" t="s">
        <v>32</v>
      </c>
      <c r="B13" s="81" t="str">
        <f>IF('FTV Panel'!B13=0,"",'FTV Panel'!B13)</f>
        <v/>
      </c>
      <c r="C13" s="82"/>
      <c r="M13" s="50"/>
      <c r="V13" s="72"/>
      <c r="W13" s="72"/>
    </row>
    <row r="14" spans="1:23" ht="15">
      <c r="A14" s="80" t="s">
        <v>33</v>
      </c>
      <c r="B14" s="81" t="str">
        <f>IF('FTV Panel'!B14=0,"",'FTV Panel'!B14)</f>
        <v/>
      </c>
      <c r="C14" s="82"/>
    </row>
    <row r="17" spans="1:23" ht="15">
      <c r="A17" s="80" t="s">
        <v>34</v>
      </c>
      <c r="B17" s="81" t="str">
        <f>IF('FTV Panel'!B17=0,"",'FTV Panel'!B17)</f>
        <v/>
      </c>
      <c r="C17" s="82"/>
    </row>
    <row r="21" spans="1:23" s="73" customFormat="1" ht="15.75" customHeight="1">
      <c r="A21" s="93" t="s">
        <v>35</v>
      </c>
      <c r="B21" s="93"/>
      <c r="C21" s="93"/>
      <c r="D21" s="93" t="s">
        <v>73</v>
      </c>
      <c r="E21" s="93"/>
      <c r="F21" s="93"/>
      <c r="G21" s="93"/>
      <c r="H21" s="93"/>
      <c r="I21" s="93" t="s">
        <v>36</v>
      </c>
      <c r="J21" s="93"/>
      <c r="K21" s="93"/>
      <c r="L21" s="93" t="s">
        <v>37</v>
      </c>
      <c r="M21" s="93"/>
      <c r="N21" s="94" t="s">
        <v>38</v>
      </c>
      <c r="O21" s="95"/>
      <c r="P21" s="95"/>
      <c r="Q21" s="96"/>
      <c r="R21" s="94" t="s">
        <v>39</v>
      </c>
      <c r="S21" s="95"/>
      <c r="T21" s="95"/>
      <c r="U21" s="96"/>
      <c r="V21" s="84" t="s">
        <v>40</v>
      </c>
      <c r="W21" s="84" t="s">
        <v>41</v>
      </c>
    </row>
    <row r="22" spans="1:23" ht="3" customHeight="1">
      <c r="A22" s="51"/>
      <c r="B22" s="51"/>
      <c r="C22" s="51"/>
      <c r="D22" s="51"/>
      <c r="E22" s="51"/>
      <c r="F22" s="51"/>
      <c r="G22" s="51"/>
      <c r="H22" s="51"/>
      <c r="I22" s="51"/>
      <c r="J22" s="51"/>
      <c r="K22" s="51"/>
      <c r="L22" s="51"/>
      <c r="M22" s="51"/>
      <c r="N22" s="51"/>
      <c r="O22" s="51"/>
      <c r="P22" s="51"/>
      <c r="Q22" s="51"/>
      <c r="R22" s="51"/>
      <c r="S22" s="51"/>
      <c r="T22" s="51"/>
      <c r="U22" s="51"/>
      <c r="V22" s="51"/>
      <c r="W22" s="51"/>
    </row>
    <row r="23" spans="1:23" s="73" customFormat="1" ht="45">
      <c r="A23" s="85" t="s">
        <v>42</v>
      </c>
      <c r="B23" s="86" t="s">
        <v>43</v>
      </c>
      <c r="C23" s="86" t="s">
        <v>44</v>
      </c>
      <c r="D23" s="86" t="s">
        <v>74</v>
      </c>
      <c r="E23" s="86" t="s">
        <v>75</v>
      </c>
      <c r="F23" s="86" t="s">
        <v>85</v>
      </c>
      <c r="G23" s="86" t="s">
        <v>86</v>
      </c>
      <c r="H23" s="86" t="s">
        <v>87</v>
      </c>
      <c r="I23" s="86" t="s">
        <v>88</v>
      </c>
      <c r="J23" s="86" t="s">
        <v>46</v>
      </c>
      <c r="K23" s="86" t="s">
        <v>47</v>
      </c>
      <c r="L23" s="86" t="s">
        <v>37</v>
      </c>
      <c r="M23" s="86" t="s">
        <v>48</v>
      </c>
      <c r="N23" s="86" t="s">
        <v>49</v>
      </c>
      <c r="O23" s="86" t="s">
        <v>50</v>
      </c>
      <c r="P23" s="86" t="s">
        <v>51</v>
      </c>
      <c r="Q23" s="86" t="s">
        <v>52</v>
      </c>
      <c r="R23" s="86" t="s">
        <v>53</v>
      </c>
      <c r="S23" s="86" t="s">
        <v>54</v>
      </c>
      <c r="T23" s="86" t="s">
        <v>55</v>
      </c>
      <c r="U23" s="86" t="s">
        <v>56</v>
      </c>
      <c r="V23" s="86" t="s">
        <v>40</v>
      </c>
      <c r="W23" s="87" t="s">
        <v>57</v>
      </c>
    </row>
    <row r="24" spans="1:23">
      <c r="A24" s="18"/>
      <c r="B24" s="4"/>
      <c r="C24" s="4"/>
      <c r="D24" s="5"/>
      <c r="E24" s="5"/>
      <c r="F24" s="5"/>
      <c r="G24" s="5"/>
      <c r="H24" s="5"/>
      <c r="I24" s="8">
        <f t="shared" ref="I24:I33" si="0">D24+E24+F24</f>
        <v>0</v>
      </c>
      <c r="J24" s="4"/>
      <c r="K24" s="6"/>
      <c r="L24" s="4" t="s">
        <v>58</v>
      </c>
      <c r="M24" s="4"/>
      <c r="N24" s="12"/>
      <c r="O24" s="4"/>
      <c r="P24" s="4"/>
      <c r="Q24" s="4"/>
      <c r="R24" s="12"/>
      <c r="S24" s="4"/>
      <c r="T24" s="4"/>
      <c r="U24" s="4"/>
      <c r="V24" s="7"/>
      <c r="W24" s="19">
        <f t="shared" ref="W24:W33" si="1">C24*I24/1000*K24/1000</f>
        <v>0</v>
      </c>
    </row>
    <row r="25" spans="1:23">
      <c r="A25" s="18"/>
      <c r="B25" s="4"/>
      <c r="C25" s="4"/>
      <c r="D25" s="5"/>
      <c r="E25" s="5"/>
      <c r="F25" s="5"/>
      <c r="G25" s="5"/>
      <c r="H25" s="5"/>
      <c r="I25" s="8">
        <f t="shared" si="0"/>
        <v>0</v>
      </c>
      <c r="J25" s="4"/>
      <c r="K25" s="6"/>
      <c r="L25" s="4" t="s">
        <v>58</v>
      </c>
      <c r="M25" s="4"/>
      <c r="N25" s="13"/>
      <c r="O25" s="4"/>
      <c r="P25" s="4"/>
      <c r="Q25" s="4"/>
      <c r="R25" s="13"/>
      <c r="S25" s="4"/>
      <c r="T25" s="4"/>
      <c r="U25" s="4"/>
      <c r="V25" s="7"/>
      <c r="W25" s="19">
        <f t="shared" si="1"/>
        <v>0</v>
      </c>
    </row>
    <row r="26" spans="1:23">
      <c r="A26" s="18"/>
      <c r="B26" s="4"/>
      <c r="C26" s="4"/>
      <c r="D26" s="5"/>
      <c r="E26" s="5"/>
      <c r="F26" s="5"/>
      <c r="G26" s="5"/>
      <c r="H26" s="5"/>
      <c r="I26" s="8">
        <f t="shared" si="0"/>
        <v>0</v>
      </c>
      <c r="J26" s="4"/>
      <c r="K26" s="6"/>
      <c r="L26" s="4" t="s">
        <v>58</v>
      </c>
      <c r="M26" s="4"/>
      <c r="N26" s="13"/>
      <c r="O26" s="4"/>
      <c r="P26" s="4"/>
      <c r="Q26" s="4"/>
      <c r="R26" s="13"/>
      <c r="S26" s="4"/>
      <c r="T26" s="4"/>
      <c r="U26" s="4"/>
      <c r="V26" s="7"/>
      <c r="W26" s="19">
        <f t="shared" si="1"/>
        <v>0</v>
      </c>
    </row>
    <row r="27" spans="1:23">
      <c r="A27" s="18"/>
      <c r="B27" s="4"/>
      <c r="C27" s="4"/>
      <c r="D27" s="5"/>
      <c r="E27" s="5"/>
      <c r="F27" s="5"/>
      <c r="G27" s="5"/>
      <c r="H27" s="5"/>
      <c r="I27" s="8">
        <f t="shared" si="0"/>
        <v>0</v>
      </c>
      <c r="J27" s="4"/>
      <c r="K27" s="6"/>
      <c r="L27" s="4" t="s">
        <v>58</v>
      </c>
      <c r="M27" s="4"/>
      <c r="N27" s="13"/>
      <c r="O27" s="4"/>
      <c r="P27" s="4"/>
      <c r="Q27" s="4"/>
      <c r="R27" s="13"/>
      <c r="S27" s="4"/>
      <c r="T27" s="4"/>
      <c r="U27" s="4"/>
      <c r="V27" s="7"/>
      <c r="W27" s="19">
        <f t="shared" si="1"/>
        <v>0</v>
      </c>
    </row>
    <row r="28" spans="1:23">
      <c r="A28" s="18"/>
      <c r="B28" s="4"/>
      <c r="C28" s="4"/>
      <c r="D28" s="5"/>
      <c r="E28" s="5"/>
      <c r="F28" s="5"/>
      <c r="G28" s="5"/>
      <c r="H28" s="5"/>
      <c r="I28" s="8">
        <f t="shared" si="0"/>
        <v>0</v>
      </c>
      <c r="J28" s="4"/>
      <c r="K28" s="6"/>
      <c r="L28" s="4" t="s">
        <v>58</v>
      </c>
      <c r="M28" s="4"/>
      <c r="N28" s="13"/>
      <c r="O28" s="4"/>
      <c r="P28" s="4"/>
      <c r="Q28" s="4"/>
      <c r="R28" s="13"/>
      <c r="S28" s="4"/>
      <c r="T28" s="4"/>
      <c r="U28" s="4"/>
      <c r="V28" s="7"/>
      <c r="W28" s="19">
        <f t="shared" si="1"/>
        <v>0</v>
      </c>
    </row>
    <row r="29" spans="1:23">
      <c r="A29" s="18"/>
      <c r="B29" s="4"/>
      <c r="C29" s="4"/>
      <c r="D29" s="5"/>
      <c r="E29" s="5"/>
      <c r="F29" s="5"/>
      <c r="G29" s="5"/>
      <c r="H29" s="5"/>
      <c r="I29" s="8">
        <f t="shared" si="0"/>
        <v>0</v>
      </c>
      <c r="J29" s="4"/>
      <c r="K29" s="6"/>
      <c r="L29" s="4" t="s">
        <v>58</v>
      </c>
      <c r="M29" s="4"/>
      <c r="N29" s="13"/>
      <c r="O29" s="4"/>
      <c r="P29" s="4"/>
      <c r="Q29" s="4"/>
      <c r="R29" s="13"/>
      <c r="S29" s="4"/>
      <c r="T29" s="4"/>
      <c r="U29" s="4"/>
      <c r="V29" s="7"/>
      <c r="W29" s="19">
        <f t="shared" si="1"/>
        <v>0</v>
      </c>
    </row>
    <row r="30" spans="1:23">
      <c r="A30" s="18"/>
      <c r="B30" s="4"/>
      <c r="C30" s="4"/>
      <c r="D30" s="5"/>
      <c r="E30" s="5"/>
      <c r="F30" s="5"/>
      <c r="G30" s="5"/>
      <c r="H30" s="5"/>
      <c r="I30" s="8">
        <f t="shared" si="0"/>
        <v>0</v>
      </c>
      <c r="J30" s="4"/>
      <c r="K30" s="6"/>
      <c r="L30" s="4" t="s">
        <v>58</v>
      </c>
      <c r="M30" s="4"/>
      <c r="N30" s="13"/>
      <c r="O30" s="4"/>
      <c r="P30" s="4"/>
      <c r="Q30" s="4"/>
      <c r="R30" s="13"/>
      <c r="S30" s="4"/>
      <c r="T30" s="4"/>
      <c r="U30" s="4"/>
      <c r="V30" s="7"/>
      <c r="W30" s="19">
        <f t="shared" si="1"/>
        <v>0</v>
      </c>
    </row>
    <row r="31" spans="1:23">
      <c r="A31" s="18"/>
      <c r="B31" s="4"/>
      <c r="C31" s="4"/>
      <c r="D31" s="5"/>
      <c r="E31" s="5"/>
      <c r="F31" s="5"/>
      <c r="G31" s="5"/>
      <c r="H31" s="5"/>
      <c r="I31" s="8">
        <f t="shared" si="0"/>
        <v>0</v>
      </c>
      <c r="J31" s="4"/>
      <c r="K31" s="6"/>
      <c r="L31" s="4" t="s">
        <v>58</v>
      </c>
      <c r="M31" s="4"/>
      <c r="N31" s="13"/>
      <c r="O31" s="4"/>
      <c r="P31" s="4"/>
      <c r="Q31" s="4"/>
      <c r="R31" s="13"/>
      <c r="S31" s="4"/>
      <c r="T31" s="4"/>
      <c r="U31" s="4"/>
      <c r="V31" s="7"/>
      <c r="W31" s="19">
        <f t="shared" si="1"/>
        <v>0</v>
      </c>
    </row>
    <row r="32" spans="1:23">
      <c r="A32" s="18"/>
      <c r="B32" s="4"/>
      <c r="C32" s="4"/>
      <c r="D32" s="5"/>
      <c r="E32" s="5"/>
      <c r="F32" s="5"/>
      <c r="G32" s="5"/>
      <c r="H32" s="5"/>
      <c r="I32" s="8">
        <f t="shared" si="0"/>
        <v>0</v>
      </c>
      <c r="J32" s="4"/>
      <c r="K32" s="6"/>
      <c r="L32" s="4" t="s">
        <v>58</v>
      </c>
      <c r="M32" s="4"/>
      <c r="N32" s="13"/>
      <c r="O32" s="4"/>
      <c r="P32" s="4"/>
      <c r="Q32" s="4"/>
      <c r="R32" s="13"/>
      <c r="S32" s="4"/>
      <c r="T32" s="4"/>
      <c r="U32" s="4"/>
      <c r="V32" s="7"/>
      <c r="W32" s="19">
        <f t="shared" si="1"/>
        <v>0</v>
      </c>
    </row>
    <row r="33" spans="1:23">
      <c r="A33" s="20" t="s">
        <v>89</v>
      </c>
      <c r="B33" s="21" t="s">
        <v>60</v>
      </c>
      <c r="C33" s="21">
        <v>0</v>
      </c>
      <c r="D33" s="22">
        <v>1000</v>
      </c>
      <c r="E33" s="22">
        <v>1000</v>
      </c>
      <c r="F33" s="22">
        <v>1000</v>
      </c>
      <c r="G33" s="22">
        <v>90</v>
      </c>
      <c r="H33" s="22">
        <v>90</v>
      </c>
      <c r="I33" s="36">
        <f t="shared" si="0"/>
        <v>3000</v>
      </c>
      <c r="J33" s="21">
        <v>150</v>
      </c>
      <c r="K33" s="23">
        <v>1000</v>
      </c>
      <c r="L33" s="21" t="s">
        <v>58</v>
      </c>
      <c r="M33" s="21" t="s">
        <v>61</v>
      </c>
      <c r="N33" s="24">
        <v>0.55000000000000004</v>
      </c>
      <c r="O33" s="21" t="s">
        <v>62</v>
      </c>
      <c r="P33" s="21" t="s">
        <v>63</v>
      </c>
      <c r="Q33" s="21" t="s">
        <v>64</v>
      </c>
      <c r="R33" s="24">
        <v>0.5</v>
      </c>
      <c r="S33" s="21" t="s">
        <v>62</v>
      </c>
      <c r="T33" s="21" t="s">
        <v>63</v>
      </c>
      <c r="U33" s="21" t="s">
        <v>65</v>
      </c>
      <c r="V33" s="25" t="s">
        <v>66</v>
      </c>
      <c r="W33" s="26">
        <f t="shared" si="1"/>
        <v>0</v>
      </c>
    </row>
    <row r="34" spans="1:23">
      <c r="A34" s="27"/>
      <c r="B34" s="28"/>
      <c r="C34" s="28"/>
      <c r="D34" s="29"/>
      <c r="E34" s="29"/>
      <c r="F34" s="29"/>
      <c r="G34" s="29"/>
      <c r="H34" s="29"/>
      <c r="I34" s="38"/>
      <c r="J34" s="28"/>
      <c r="K34" s="28"/>
      <c r="L34" s="28"/>
      <c r="M34" s="28"/>
      <c r="N34" s="28"/>
      <c r="O34" s="28"/>
      <c r="P34" s="28"/>
      <c r="Q34" s="28"/>
      <c r="R34" s="28"/>
      <c r="S34" s="28"/>
      <c r="T34" s="28"/>
      <c r="U34" s="28"/>
      <c r="V34" s="39" t="s">
        <v>67</v>
      </c>
      <c r="W34" s="30">
        <f>SUBTOTAL(109,Table3[Total
Q×L×M '[m2']])</f>
        <v>0</v>
      </c>
    </row>
    <row r="35" spans="1:23">
      <c r="A35" s="50"/>
      <c r="C35" s="52"/>
      <c r="V35" s="53"/>
      <c r="W35" s="54"/>
    </row>
    <row r="38" spans="1:23" ht="15">
      <c r="A38" s="47" t="s">
        <v>8</v>
      </c>
    </row>
    <row r="39" spans="1:23" ht="14.25" customHeight="1"/>
    <row r="40" spans="1:23" ht="14.25" customHeight="1">
      <c r="A40" s="46" t="s">
        <v>68</v>
      </c>
      <c r="W40" s="55"/>
    </row>
    <row r="41" spans="1:23" ht="14.25" customHeight="1">
      <c r="W41" s="55"/>
    </row>
    <row r="42" spans="1:23" ht="14.25" customHeight="1">
      <c r="A42" s="46" t="s">
        <v>69</v>
      </c>
      <c r="W42" s="55"/>
    </row>
    <row r="43" spans="1:23" ht="14.25" customHeight="1">
      <c r="A43" s="46" t="s">
        <v>70</v>
      </c>
      <c r="W43" s="55"/>
    </row>
    <row r="44" spans="1:23" ht="14.25" customHeight="1">
      <c r="W44" s="55"/>
    </row>
    <row r="45" spans="1:23" ht="14.25" customHeight="1">
      <c r="B45" s="48" t="s">
        <v>11</v>
      </c>
      <c r="C45" s="46" t="s">
        <v>12</v>
      </c>
      <c r="W45" s="55"/>
    </row>
    <row r="46" spans="1:23" ht="14.25" customHeight="1">
      <c r="B46" s="7" t="s">
        <v>13</v>
      </c>
      <c r="C46" s="56" t="s">
        <v>14</v>
      </c>
      <c r="D46" s="56"/>
      <c r="E46" s="56"/>
      <c r="W46" s="55"/>
    </row>
    <row r="47" spans="1:23" ht="14.25" customHeight="1">
      <c r="B47" s="57" t="s">
        <v>13</v>
      </c>
      <c r="C47" s="58" t="s">
        <v>15</v>
      </c>
      <c r="D47" s="58"/>
      <c r="E47" s="58"/>
      <c r="W47" s="55"/>
    </row>
    <row r="48" spans="1:23" ht="14.25" customHeight="1">
      <c r="B48" s="59" t="s">
        <v>13</v>
      </c>
      <c r="C48" s="60" t="s">
        <v>16</v>
      </c>
      <c r="D48" s="60"/>
      <c r="E48" s="60"/>
      <c r="W48" s="55"/>
    </row>
    <row r="49" spans="1:23" ht="14.25" customHeight="1">
      <c r="B49" s="61" t="s">
        <v>17</v>
      </c>
      <c r="C49" s="62" t="s">
        <v>18</v>
      </c>
      <c r="D49" s="62"/>
      <c r="E49" s="62"/>
      <c r="W49" s="55"/>
    </row>
    <row r="50" spans="1:23" ht="15">
      <c r="W50" s="55"/>
    </row>
    <row r="51" spans="1:23" ht="15">
      <c r="A51" s="47" t="s">
        <v>71</v>
      </c>
      <c r="W51" s="55"/>
    </row>
    <row r="53" spans="1:23" ht="15">
      <c r="B53" s="63" t="s">
        <v>4</v>
      </c>
      <c r="W53" s="55"/>
    </row>
    <row r="54" spans="1:23" ht="15">
      <c r="B54" s="63" t="s">
        <v>5</v>
      </c>
      <c r="W54" s="55"/>
    </row>
    <row r="55" spans="1:23">
      <c r="B55" s="63" t="s">
        <v>6</v>
      </c>
    </row>
    <row r="57" spans="1:23">
      <c r="B57" s="63" t="s">
        <v>7</v>
      </c>
    </row>
    <row r="58" spans="1:23">
      <c r="B58" s="63"/>
    </row>
    <row r="59" spans="1:23">
      <c r="B59" s="63"/>
    </row>
    <row r="60" spans="1:23" ht="15">
      <c r="A60" s="64" t="s">
        <v>90</v>
      </c>
      <c r="B60" s="65"/>
      <c r="C60" s="65"/>
      <c r="D60" s="65"/>
      <c r="E60" s="65"/>
    </row>
    <row r="61" spans="1:23">
      <c r="A61" s="65"/>
      <c r="B61" s="65"/>
      <c r="C61" s="65"/>
      <c r="D61" s="65"/>
      <c r="E61" s="65"/>
    </row>
    <row r="62" spans="1:23">
      <c r="A62" s="65" t="s">
        <v>91</v>
      </c>
      <c r="C62" s="65"/>
      <c r="D62" s="65"/>
      <c r="E62" s="65"/>
      <c r="F62" s="65"/>
    </row>
    <row r="64" spans="1:23">
      <c r="B64" s="66" t="s">
        <v>80</v>
      </c>
      <c r="C64" s="66" t="s">
        <v>74</v>
      </c>
      <c r="D64" s="66" t="s">
        <v>75</v>
      </c>
      <c r="E64" s="66" t="s">
        <v>85</v>
      </c>
      <c r="F64" s="66" t="s">
        <v>92</v>
      </c>
    </row>
    <row r="65" spans="2:6">
      <c r="B65" s="67">
        <v>120</v>
      </c>
      <c r="C65" s="67">
        <v>800</v>
      </c>
      <c r="D65" s="67">
        <v>800</v>
      </c>
      <c r="E65" s="67">
        <v>800</v>
      </c>
      <c r="F65" s="8">
        <f>C65+D65+E65</f>
        <v>2400</v>
      </c>
    </row>
    <row r="66" spans="2:6">
      <c r="B66" s="68" t="s">
        <v>82</v>
      </c>
      <c r="C66" s="68">
        <f>$B$65+150</f>
        <v>270</v>
      </c>
      <c r="D66" s="68">
        <f>2*($B$65+150)</f>
        <v>540</v>
      </c>
      <c r="E66" s="68">
        <f>$B$65+150</f>
        <v>270</v>
      </c>
      <c r="F66" s="68">
        <f t="shared" ref="F66:F67" si="2">C66+D66+E66</f>
        <v>1080</v>
      </c>
    </row>
    <row r="67" spans="2:6">
      <c r="B67" s="69" t="s">
        <v>83</v>
      </c>
      <c r="C67" s="69">
        <v>1000</v>
      </c>
      <c r="D67" s="69">
        <v>1000</v>
      </c>
      <c r="E67" s="69">
        <v>1000</v>
      </c>
      <c r="F67" s="69">
        <f t="shared" si="2"/>
        <v>3000</v>
      </c>
    </row>
  </sheetData>
  <sheetProtection sheet="1" objects="1" scenarios="1" insertRows="0" deleteRows="0"/>
  <dataConsolidate/>
  <mergeCells count="6">
    <mergeCell ref="R21:U21"/>
    <mergeCell ref="A21:C21"/>
    <mergeCell ref="I21:K21"/>
    <mergeCell ref="L21:M21"/>
    <mergeCell ref="N21:Q21"/>
    <mergeCell ref="D21:H21"/>
  </mergeCells>
  <conditionalFormatting sqref="A24:V33">
    <cfRule type="expression" dxfId="400" priority="1">
      <formula>OR(A24="")</formula>
    </cfRule>
  </conditionalFormatting>
  <conditionalFormatting sqref="B65">
    <cfRule type="expression" dxfId="399" priority="46">
      <formula>NOT(OR(B65=50,B65=60,B65=80,B65=100,B65=120,B65=133,B65=150,B65=172,B65=200,B65=220,B65=240,B65=250))</formula>
    </cfRule>
  </conditionalFormatting>
  <conditionalFormatting sqref="C24:C33">
    <cfRule type="cellIs" dxfId="398" priority="56" operator="lessThan">
      <formula>0</formula>
    </cfRule>
  </conditionalFormatting>
  <conditionalFormatting sqref="C65">
    <cfRule type="expression" dxfId="397" priority="45">
      <formula>NOT(AND(C65&gt;=B65+150,C65&lt;=1000))</formula>
    </cfRule>
  </conditionalFormatting>
  <conditionalFormatting sqref="D24:D33">
    <cfRule type="expression" dxfId="396" priority="49">
      <formula>NOT(AND(D24&gt;=J24+150,D24&lt;=1000))</formula>
    </cfRule>
  </conditionalFormatting>
  <conditionalFormatting sqref="D65">
    <cfRule type="expression" dxfId="395" priority="44">
      <formula>NOT(AND(D65&gt;=2*(B65+150),D65&lt;=1000))</formula>
    </cfRule>
  </conditionalFormatting>
  <conditionalFormatting sqref="E24:E33">
    <cfRule type="expression" dxfId="394" priority="48">
      <formula>NOT(AND(E24&gt;=2*(J24+150),E24&lt;=1000))</formula>
    </cfRule>
  </conditionalFormatting>
  <conditionalFormatting sqref="E65">
    <cfRule type="expression" dxfId="393" priority="43">
      <formula>NOT(AND(E65&gt;=B65+150,E65&lt;=1000))</formula>
    </cfRule>
  </conditionalFormatting>
  <conditionalFormatting sqref="F24:F33">
    <cfRule type="expression" dxfId="392" priority="47">
      <formula>NOT(AND(F24&gt;=J24+150,F24&lt;=1000))</formula>
    </cfRule>
  </conditionalFormatting>
  <conditionalFormatting sqref="F65">
    <cfRule type="expression" dxfId="391" priority="41">
      <formula>NOT(AND(F65&gt;=4*(B65+150),F65&lt;=3*1000))</formula>
    </cfRule>
  </conditionalFormatting>
  <conditionalFormatting sqref="G24:H33">
    <cfRule type="cellIs" dxfId="390" priority="39" operator="notBetween">
      <formula>90</formula>
      <formula>175</formula>
    </cfRule>
  </conditionalFormatting>
  <conditionalFormatting sqref="I24:I33">
    <cfRule type="expression" dxfId="389" priority="54">
      <formula>NOT(OR(AND(I24&gt;=4*(J24+150),I24&lt;=3*1000,D24&gt;0,E24&gt;0,F24&gt;0),I24=0))</formula>
    </cfRule>
  </conditionalFormatting>
  <conditionalFormatting sqref="J24:J33">
    <cfRule type="expression" dxfId="388" priority="5">
      <formula>AND(OR(D24&gt;0,E24&gt;0,F24&gt;0),J24=0)</formula>
    </cfRule>
    <cfRule type="expression" dxfId="387" priority="32">
      <formula>OR(AND(M24="Power T",OR(J24=220)))</formula>
    </cfRule>
    <cfRule type="expression" dxfId="386" priority="33">
      <formula>OR(AND(M24="Power T",OR(J24=50)),AND(M24="Power S",OR(J24=220,J24=250)),AND(M24="Perform R",OR(J24=50,J24=220,J24=250)),AND(M24="Perform C",OR(J24=220,J24=250)))</formula>
    </cfRule>
    <cfRule type="expression" dxfId="385" priority="34">
      <formula>NOT(OR(J24=50,J24=60,J24=80,J24=100,J24=120,J24=133,J24=150,J24=172,J24=200,J24=220,J24=240,J24=250))</formula>
    </cfRule>
  </conditionalFormatting>
  <conditionalFormatting sqref="K24:K33">
    <cfRule type="cellIs" dxfId="384" priority="53" operator="notBetween">
      <formula>600</formula>
      <formula>1200</formula>
    </cfRule>
  </conditionalFormatting>
  <conditionalFormatting sqref="L24:L33">
    <cfRule type="expression" dxfId="383" priority="4">
      <formula>NOT(OR(L24="FTV",L24=""))</formula>
    </cfRule>
  </conditionalFormatting>
  <conditionalFormatting sqref="M24:M33">
    <cfRule type="expression" dxfId="382" priority="28">
      <formula>OR(AND(M24="Power T",OR(J24=220)))</formula>
    </cfRule>
    <cfRule type="expression" dxfId="381" priority="29">
      <formula>OR(AND(M24="Power T",OR(J24=50)),AND(M24="Power S",OR(J24=220,J24=250)),AND(M24="Perform R",OR(J24=50,J24=220,J24=250)),AND(M24="Perform C",OR(J24=220,J24=250)))</formula>
    </cfRule>
    <cfRule type="expression" dxfId="380" priority="30">
      <formula>NOT(OR(M24="Power T",M24="Power S",M24="Perform R",M24="Perform C"))</formula>
    </cfRule>
  </conditionalFormatting>
  <conditionalFormatting sqref="N24:N33">
    <cfRule type="expression" dxfId="379" priority="27">
      <formula>AND(Q24="G",NOT(OR(N24=0.7,N24=0.75,N24=0.8)))</formula>
    </cfRule>
    <cfRule type="expression" dxfId="378" priority="37">
      <formula>NOT(OR(N24=0.45,N24=0.5,N24=0.55,N24=0.6,N24=0.63,N24=0.65,N24=0.675,N24=0.7,N24=0.75,N24=0.8))</formula>
    </cfRule>
  </conditionalFormatting>
  <conditionalFormatting sqref="O24:O33">
    <cfRule type="expression" dxfId="377" priority="38">
      <formula>NOT(OR(O24="SP 25",O24="SP 25",O24="PVDF 25",O24="PVDF 35",O24="PUR 50",O24="PVCF 150",O24="HPS 200",O24="PRISMA",O24="PRISMA ELEMENTS",O24="Inox 304",O24="Inox 316L",O24="Inox 316"))</formula>
    </cfRule>
  </conditionalFormatting>
  <conditionalFormatting sqref="Q24:Q33">
    <cfRule type="expression" dxfId="376" priority="2">
      <formula>AND(Q24="G",NOT(OR(N24=0.7,N24=0.75,N24=0.8)))</formula>
    </cfRule>
    <cfRule type="expression" dxfId="375" priority="51">
      <formula>NOT(OR(Q24="S",Q24="V",Q24="V2",Q24="G",Q24="M",Q24="M3",Q24="M8"))</formula>
    </cfRule>
  </conditionalFormatting>
  <conditionalFormatting sqref="R24:R33">
    <cfRule type="expression" dxfId="374" priority="35">
      <formula>NOT(OR(R24=0.45,R24=0.5,R24=0.55,R24=0.6,R24=0.63,R24=0.65,R24=0.675,R24=0.7,R24=0.75,R24=0.8))</formula>
    </cfRule>
  </conditionalFormatting>
  <conditionalFormatting sqref="S24:S33">
    <cfRule type="expression" dxfId="373" priority="36">
      <formula>NOT(OR(S24="SP 25",S24="SP 25",S24="PVDF 25",S24="PVDF 35",S24="PUR 50",S24="PVCF 150",S24="HPS 200",S24="PRISMA",S24="PRISMA ELEMENTS",S24="Inox 304",S24="Inox 316L",S24="Inox 316"))</formula>
    </cfRule>
  </conditionalFormatting>
  <conditionalFormatting sqref="U24:U33">
    <cfRule type="expression" dxfId="372" priority="50">
      <formula>NOT(OR(U24="S",U24="V",U24="V2",U24="G",U24="M2"))</formula>
    </cfRule>
  </conditionalFormatting>
  <dataValidations count="14">
    <dataValidation type="list" allowBlank="1" sqref="B65 J24:J33" xr:uid="{325C31B4-FA32-4409-8DF5-5B4AF8409B34}">
      <formula1>"50,60,80,100,120,133,150,172,200,220,240,250"</formula1>
    </dataValidation>
    <dataValidation type="whole" errorStyle="information" allowBlank="1" errorTitle="Wrong module" error="Insert module M [mm] (whole number):_x000a_600 mm to 1200 mm_x000a_1000 mm standard module_x000a_1200 mm standard module" sqref="K24:K33" xr:uid="{7BB6E345-223B-4216-94BD-A04E01CD748D}">
      <formula1>600</formula1>
      <formula2>1200</formula2>
    </dataValidation>
    <dataValidation type="list" allowBlank="1" sqref="M24:M33" xr:uid="{AA5847E0-3B9E-4DF1-A08B-9289909B142A}">
      <formula1>"Power T,Power S,Perform R,Perform C"</formula1>
    </dataValidation>
    <dataValidation type="list" allowBlank="1" sqref="Q24:Q33" xr:uid="{B511BC06-EF80-475C-9A8F-A68BA3B855D2}">
      <formula1>"S,V,V2,G,M,M3,M8"</formula1>
    </dataValidation>
    <dataValidation type="list" allowBlank="1" sqref="U24:U33" xr:uid="{83A90D3F-31B0-4515-8A3C-FA7C6E276FCA}">
      <formula1>"S,V,V2,G,M2"</formula1>
    </dataValidation>
    <dataValidation type="custom" allowBlank="1" sqref="I24:I33" xr:uid="{52F96074-21AE-4074-A94A-D0ED257F9C73}">
      <formula1>AND(I24&gt;=4*(J24+150),I24&lt;=3*1000)</formula1>
    </dataValidation>
    <dataValidation type="whole" operator="greaterThanOrEqual" allowBlank="1" sqref="C24:C33" xr:uid="{A449FCEE-11EA-4571-8567-4760C65BC5F0}">
      <formula1>0</formula1>
    </dataValidation>
    <dataValidation type="whole" errorStyle="information" allowBlank="1" errorTitle="wrong" sqref="G24:H33" xr:uid="{6EF01C22-D94C-460E-95EB-63B4EB877B76}">
      <formula1>90</formula1>
      <formula2>175</formula2>
    </dataValidation>
    <dataValidation type="list" allowBlank="1" sqref="O24:O33 S24:S33" xr:uid="{584E8E90-A46F-40BA-8B86-F83861DA33E9}">
      <formula1>"SP 25,SP 25,PVDF 25,PVDF 35,PUR 50,PVCF 150,HPS 200,PRISMA,PRISMA ELEMENTS,Inox 304,Inox 316L,Inox 316"</formula1>
    </dataValidation>
    <dataValidation type="list" allowBlank="1" sqref="N24:N33 R24:R33" xr:uid="{536AB4F1-749F-4B0B-B935-9518FA7EC581}">
      <formula1>"0,45,0,50,0,55,0,60,0,63,0,65,0,675,0,70,0,75,0,80"</formula1>
    </dataValidation>
    <dataValidation type="list" allowBlank="1" sqref="L24:L32" xr:uid="{D275840A-65FF-4A6F-A945-C001B8200C04}">
      <formula1>"FTV"</formula1>
    </dataValidation>
    <dataValidation type="custom" allowBlank="1" sqref="E24:E33" xr:uid="{443E2E33-FA7A-4A70-AD90-969BFFC796A0}">
      <formula1>AND(E24&gt;=2*(J24+150),E24&lt;=1000)</formula1>
    </dataValidation>
    <dataValidation type="custom" allowBlank="1" showInputMessage="1" showErrorMessage="1" sqref="F24:F33" xr:uid="{39467925-D97B-49FE-AD55-92FAFA5DCCFC}">
      <formula1>AND(F24&gt;=J24+150,F24&lt;=1000)</formula1>
    </dataValidation>
    <dataValidation type="custom" allowBlank="1" sqref="D24:D33" xr:uid="{3B32B2A1-4997-458E-AF2C-4515D6F9324F}">
      <formula1>AND(D24&gt;=J24+150,D24&lt;=1000)</formula1>
    </dataValidation>
  </dataValidations>
  <pageMargins left="0.39370078740157483" right="0.39370078740157483" top="0.39370078740157483" bottom="0.39370078740157483" header="0.31496062992125984" footer="0.31496062992125984"/>
  <pageSetup paperSize="9" scale="46" pageOrder="overThenDown" orientation="landscape" r:id="rId1"/>
  <drawing r:id="rId2"/>
  <legacyDrawing r:id="rId3"/>
  <tableParts count="1">
    <tablePart r:id="rId4"/>
  </tablePart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FADDBC-8BEF-4436-ACC2-A567F6D37F93}">
  <sheetPr codeName="Sheet5"/>
  <dimension ref="A1:V72"/>
  <sheetViews>
    <sheetView showGridLines="0" topLeftCell="A48" zoomScaleNormal="100" zoomScaleSheetLayoutView="70" workbookViewId="0">
      <selection activeCell="F65" sqref="F65"/>
    </sheetView>
  </sheetViews>
  <sheetFormatPr defaultRowHeight="14.25"/>
  <cols>
    <col min="1" max="1" width="17.625" style="46" customWidth="1"/>
    <col min="2" max="2" width="14.625" style="46" customWidth="1"/>
    <col min="3" max="10" width="10.625" style="46" customWidth="1"/>
    <col min="11" max="11" width="11.5" style="46" customWidth="1"/>
    <col min="12" max="12" width="10.75" style="46" customWidth="1"/>
    <col min="13" max="13" width="10.625" style="46" customWidth="1"/>
    <col min="14" max="15" width="12.625" style="46" customWidth="1"/>
    <col min="16" max="17" width="10.625" style="46" customWidth="1"/>
    <col min="18" max="19" width="12.625" style="46" customWidth="1"/>
    <col min="20" max="20" width="10.625" style="46" customWidth="1"/>
    <col min="21" max="21" width="24.625" style="46" customWidth="1"/>
    <col min="22" max="22" width="10.625" style="46" customWidth="1"/>
    <col min="23" max="16384" width="9" style="46"/>
  </cols>
  <sheetData>
    <row r="1" spans="1:17" s="73" customFormat="1" ht="15.75">
      <c r="B1" s="74"/>
      <c r="C1" s="75" t="s">
        <v>24</v>
      </c>
    </row>
    <row r="2" spans="1:17" s="73" customFormat="1" ht="26.25">
      <c r="C2" s="77" t="s">
        <v>93</v>
      </c>
    </row>
    <row r="3" spans="1:17" s="73" customFormat="1" ht="15.75">
      <c r="C3" s="78" t="s">
        <v>1</v>
      </c>
      <c r="D3" s="79" t="str" cm="1">
        <f t="array" ref="D3">LOOKUP(2,1/(Updates!A:A&lt;&gt;""),Updates!A:A)</f>
        <v>1.1</v>
      </c>
      <c r="E3" s="90" t="s">
        <v>2</v>
      </c>
      <c r="G3" s="76"/>
    </row>
    <row r="4" spans="1:17" s="73" customFormat="1"/>
    <row r="5" spans="1:17" ht="15">
      <c r="A5" s="80" t="s">
        <v>26</v>
      </c>
      <c r="B5" s="81" t="str">
        <f>IF('FTV Panel'!B5=0,"",'FTV Panel'!B5)</f>
        <v/>
      </c>
      <c r="C5" s="82"/>
    </row>
    <row r="6" spans="1:17" ht="15">
      <c r="A6" s="80" t="s">
        <v>27</v>
      </c>
      <c r="B6" s="81" t="str">
        <f>IF('FTV Panel'!B6=0,"",'FTV Panel'!B6)</f>
        <v/>
      </c>
      <c r="C6" s="82"/>
    </row>
    <row r="7" spans="1:17" ht="15">
      <c r="A7" s="80" t="s">
        <v>28</v>
      </c>
      <c r="B7" s="81" t="str">
        <f>IF('FTV Panel'!B7=0,"",'FTV Panel'!B7)</f>
        <v/>
      </c>
      <c r="C7" s="82"/>
    </row>
    <row r="8" spans="1:17" ht="15">
      <c r="A8" s="80" t="s">
        <v>29</v>
      </c>
      <c r="B8" s="81" t="str">
        <f>IF('FTV Panel'!B8=0,"",'FTV Panel'!B8)</f>
        <v/>
      </c>
      <c r="C8" s="82"/>
    </row>
    <row r="9" spans="1:17" ht="15">
      <c r="A9" s="80" t="s">
        <v>30</v>
      </c>
      <c r="B9" s="81" t="str">
        <f>IF('FTV Panel'!B9=0,"",'FTV Panel'!B9)</f>
        <v/>
      </c>
      <c r="C9" s="82"/>
    </row>
    <row r="12" spans="1:17" ht="15">
      <c r="A12" s="80" t="s">
        <v>31</v>
      </c>
      <c r="B12" s="81" t="str">
        <f>IF('FTV Panel'!B12=0,"",'FTV Panel'!B12)</f>
        <v/>
      </c>
      <c r="C12" s="82"/>
    </row>
    <row r="13" spans="1:17" ht="15">
      <c r="A13" s="80" t="s">
        <v>32</v>
      </c>
      <c r="B13" s="81" t="str">
        <f>IF('FTV Panel'!B13=0,"",'FTV Panel'!B13)</f>
        <v/>
      </c>
      <c r="C13" s="82"/>
      <c r="M13" s="50"/>
      <c r="Q13" s="50"/>
    </row>
    <row r="14" spans="1:17" ht="15">
      <c r="A14" s="80" t="s">
        <v>33</v>
      </c>
      <c r="B14" s="81" t="str">
        <f>IF('FTV Panel'!B14=0,"",'FTV Panel'!B14)</f>
        <v/>
      </c>
      <c r="C14" s="82"/>
    </row>
    <row r="17" spans="1:22" ht="15">
      <c r="A17" s="80" t="s">
        <v>34</v>
      </c>
      <c r="B17" s="81" t="str">
        <f>IF('FTV Panel'!B17=0,"",'FTV Panel'!B17)</f>
        <v/>
      </c>
      <c r="C17" s="82"/>
    </row>
    <row r="21" spans="1:22" s="89" customFormat="1" ht="15.75" customHeight="1">
      <c r="A21" s="93" t="s">
        <v>35</v>
      </c>
      <c r="B21" s="93"/>
      <c r="C21" s="93"/>
      <c r="D21" s="93" t="s">
        <v>73</v>
      </c>
      <c r="E21" s="93"/>
      <c r="F21" s="93"/>
      <c r="G21" s="93"/>
      <c r="H21" s="93" t="s">
        <v>36</v>
      </c>
      <c r="I21" s="93"/>
      <c r="J21" s="93"/>
      <c r="K21" s="93" t="s">
        <v>37</v>
      </c>
      <c r="L21" s="93"/>
      <c r="M21" s="94" t="s">
        <v>38</v>
      </c>
      <c r="N21" s="95"/>
      <c r="O21" s="95"/>
      <c r="P21" s="96"/>
      <c r="Q21" s="94" t="s">
        <v>39</v>
      </c>
      <c r="R21" s="95"/>
      <c r="S21" s="95"/>
      <c r="T21" s="96"/>
      <c r="U21" s="84" t="s">
        <v>40</v>
      </c>
      <c r="V21" s="84" t="s">
        <v>41</v>
      </c>
    </row>
    <row r="22" spans="1:22" ht="3" customHeight="1">
      <c r="A22" s="51"/>
      <c r="B22" s="51"/>
      <c r="C22" s="51"/>
      <c r="D22" s="51"/>
      <c r="E22" s="51"/>
      <c r="F22" s="51"/>
      <c r="G22" s="51"/>
      <c r="H22" s="51"/>
      <c r="I22" s="51"/>
      <c r="J22" s="51"/>
      <c r="K22" s="51"/>
      <c r="L22" s="51"/>
      <c r="M22" s="51"/>
      <c r="N22" s="51"/>
      <c r="O22" s="51"/>
      <c r="P22" s="51"/>
      <c r="Q22" s="51"/>
      <c r="R22" s="51"/>
      <c r="S22" s="51"/>
      <c r="T22" s="51"/>
      <c r="U22" s="51"/>
      <c r="V22" s="51"/>
    </row>
    <row r="23" spans="1:22" s="73" customFormat="1" ht="45">
      <c r="A23" s="85" t="s">
        <v>42</v>
      </c>
      <c r="B23" s="86" t="s">
        <v>43</v>
      </c>
      <c r="C23" s="86" t="s">
        <v>44</v>
      </c>
      <c r="D23" s="86" t="s">
        <v>74</v>
      </c>
      <c r="E23" s="86" t="s">
        <v>75</v>
      </c>
      <c r="F23" s="86" t="s">
        <v>94</v>
      </c>
      <c r="G23" s="86" t="s">
        <v>76</v>
      </c>
      <c r="H23" s="86" t="s">
        <v>45</v>
      </c>
      <c r="I23" s="86" t="s">
        <v>46</v>
      </c>
      <c r="J23" s="86" t="s">
        <v>47</v>
      </c>
      <c r="K23" s="86" t="s">
        <v>37</v>
      </c>
      <c r="L23" s="86" t="s">
        <v>48</v>
      </c>
      <c r="M23" s="86" t="s">
        <v>49</v>
      </c>
      <c r="N23" s="86" t="s">
        <v>50</v>
      </c>
      <c r="O23" s="86" t="s">
        <v>51</v>
      </c>
      <c r="P23" s="86" t="s">
        <v>52</v>
      </c>
      <c r="Q23" s="86" t="s">
        <v>53</v>
      </c>
      <c r="R23" s="86" t="s">
        <v>54</v>
      </c>
      <c r="S23" s="86" t="s">
        <v>55</v>
      </c>
      <c r="T23" s="86" t="s">
        <v>56</v>
      </c>
      <c r="U23" s="86" t="s">
        <v>40</v>
      </c>
      <c r="V23" s="87" t="s">
        <v>57</v>
      </c>
    </row>
    <row r="24" spans="1:22">
      <c r="A24" s="18"/>
      <c r="B24" s="4"/>
      <c r="C24" s="4"/>
      <c r="D24" s="5"/>
      <c r="E24" s="5"/>
      <c r="F24" s="8">
        <f>D24+E24</f>
        <v>0</v>
      </c>
      <c r="G24" s="5"/>
      <c r="H24" s="5"/>
      <c r="I24" s="4"/>
      <c r="J24" s="6"/>
      <c r="K24" s="4" t="s">
        <v>58</v>
      </c>
      <c r="L24" s="4"/>
      <c r="M24" s="12"/>
      <c r="N24" s="4"/>
      <c r="O24" s="4"/>
      <c r="P24" s="4"/>
      <c r="Q24" s="12"/>
      <c r="R24" s="4"/>
      <c r="S24" s="4"/>
      <c r="T24" s="4"/>
      <c r="U24" s="7"/>
      <c r="V24" s="19">
        <f t="shared" ref="V24:V33" si="0">C24*H24/1000*J24/1000</f>
        <v>0</v>
      </c>
    </row>
    <row r="25" spans="1:22">
      <c r="A25" s="18"/>
      <c r="B25" s="4"/>
      <c r="C25" s="4"/>
      <c r="D25" s="5"/>
      <c r="E25" s="5"/>
      <c r="F25" s="8">
        <f t="shared" ref="F25:F27" si="1">D25+E25</f>
        <v>0</v>
      </c>
      <c r="G25" s="5"/>
      <c r="H25" s="5"/>
      <c r="I25" s="4"/>
      <c r="J25" s="6"/>
      <c r="K25" s="4" t="s">
        <v>58</v>
      </c>
      <c r="L25" s="4"/>
      <c r="M25" s="13"/>
      <c r="N25" s="4"/>
      <c r="O25" s="4"/>
      <c r="P25" s="4"/>
      <c r="Q25" s="13"/>
      <c r="R25" s="4"/>
      <c r="S25" s="4"/>
      <c r="T25" s="4"/>
      <c r="U25" s="7"/>
      <c r="V25" s="19">
        <f t="shared" si="0"/>
        <v>0</v>
      </c>
    </row>
    <row r="26" spans="1:22">
      <c r="A26" s="18"/>
      <c r="B26" s="4"/>
      <c r="C26" s="4"/>
      <c r="D26" s="5"/>
      <c r="E26" s="5"/>
      <c r="F26" s="8">
        <f t="shared" si="1"/>
        <v>0</v>
      </c>
      <c r="G26" s="5"/>
      <c r="H26" s="5"/>
      <c r="I26" s="4"/>
      <c r="J26" s="6"/>
      <c r="K26" s="4" t="s">
        <v>58</v>
      </c>
      <c r="L26" s="4"/>
      <c r="M26" s="13"/>
      <c r="N26" s="4"/>
      <c r="O26" s="4"/>
      <c r="P26" s="4"/>
      <c r="Q26" s="13"/>
      <c r="R26" s="4"/>
      <c r="S26" s="4"/>
      <c r="T26" s="4"/>
      <c r="U26" s="7"/>
      <c r="V26" s="19">
        <f t="shared" si="0"/>
        <v>0</v>
      </c>
    </row>
    <row r="27" spans="1:22">
      <c r="A27" s="18"/>
      <c r="B27" s="4"/>
      <c r="C27" s="4"/>
      <c r="D27" s="5"/>
      <c r="E27" s="5"/>
      <c r="F27" s="8">
        <f t="shared" si="1"/>
        <v>0</v>
      </c>
      <c r="G27" s="5"/>
      <c r="H27" s="5"/>
      <c r="I27" s="4"/>
      <c r="J27" s="6"/>
      <c r="K27" s="4" t="s">
        <v>58</v>
      </c>
      <c r="L27" s="4"/>
      <c r="M27" s="13"/>
      <c r="N27" s="4"/>
      <c r="O27" s="4"/>
      <c r="P27" s="4"/>
      <c r="Q27" s="13"/>
      <c r="R27" s="4"/>
      <c r="S27" s="4"/>
      <c r="T27" s="4"/>
      <c r="U27" s="7"/>
      <c r="V27" s="19">
        <f t="shared" si="0"/>
        <v>0</v>
      </c>
    </row>
    <row r="28" spans="1:22">
      <c r="A28" s="18"/>
      <c r="B28" s="4"/>
      <c r="C28" s="4"/>
      <c r="D28" s="5"/>
      <c r="E28" s="5"/>
      <c r="F28" s="8">
        <f t="shared" ref="F28:F32" si="2">D28+E28</f>
        <v>0</v>
      </c>
      <c r="G28" s="5"/>
      <c r="H28" s="5"/>
      <c r="I28" s="4"/>
      <c r="J28" s="6"/>
      <c r="K28" s="4" t="s">
        <v>58</v>
      </c>
      <c r="L28" s="4"/>
      <c r="M28" s="12"/>
      <c r="N28" s="4"/>
      <c r="O28" s="4"/>
      <c r="P28" s="4"/>
      <c r="Q28" s="12"/>
      <c r="R28" s="4"/>
      <c r="S28" s="4"/>
      <c r="T28" s="4"/>
      <c r="U28" s="7"/>
      <c r="V28" s="19">
        <f t="shared" si="0"/>
        <v>0</v>
      </c>
    </row>
    <row r="29" spans="1:22">
      <c r="A29" s="18"/>
      <c r="B29" s="4"/>
      <c r="C29" s="4"/>
      <c r="D29" s="5"/>
      <c r="E29" s="5"/>
      <c r="F29" s="8">
        <f t="shared" si="2"/>
        <v>0</v>
      </c>
      <c r="G29" s="5"/>
      <c r="H29" s="5"/>
      <c r="I29" s="4"/>
      <c r="J29" s="6"/>
      <c r="K29" s="4" t="s">
        <v>58</v>
      </c>
      <c r="L29" s="4"/>
      <c r="M29" s="12"/>
      <c r="N29" s="4"/>
      <c r="O29" s="4"/>
      <c r="P29" s="4"/>
      <c r="Q29" s="12"/>
      <c r="R29" s="4"/>
      <c r="S29" s="4"/>
      <c r="T29" s="4"/>
      <c r="U29" s="7"/>
      <c r="V29" s="19">
        <f t="shared" si="0"/>
        <v>0</v>
      </c>
    </row>
    <row r="30" spans="1:22">
      <c r="A30" s="18"/>
      <c r="B30" s="4"/>
      <c r="C30" s="4"/>
      <c r="D30" s="5"/>
      <c r="E30" s="5"/>
      <c r="F30" s="8">
        <f t="shared" si="2"/>
        <v>0</v>
      </c>
      <c r="G30" s="5"/>
      <c r="H30" s="5"/>
      <c r="I30" s="4"/>
      <c r="J30" s="6"/>
      <c r="K30" s="4" t="s">
        <v>58</v>
      </c>
      <c r="L30" s="4"/>
      <c r="M30" s="12"/>
      <c r="N30" s="4"/>
      <c r="O30" s="4"/>
      <c r="P30" s="4"/>
      <c r="Q30" s="12"/>
      <c r="R30" s="4"/>
      <c r="S30" s="4"/>
      <c r="T30" s="4"/>
      <c r="U30" s="7"/>
      <c r="V30" s="19">
        <f t="shared" si="0"/>
        <v>0</v>
      </c>
    </row>
    <row r="31" spans="1:22">
      <c r="A31" s="18"/>
      <c r="B31" s="4"/>
      <c r="C31" s="4"/>
      <c r="D31" s="5"/>
      <c r="E31" s="5"/>
      <c r="F31" s="8">
        <f t="shared" si="2"/>
        <v>0</v>
      </c>
      <c r="G31" s="5"/>
      <c r="H31" s="5"/>
      <c r="I31" s="4"/>
      <c r="J31" s="6"/>
      <c r="K31" s="4" t="s">
        <v>58</v>
      </c>
      <c r="L31" s="4"/>
      <c r="M31" s="12"/>
      <c r="N31" s="4"/>
      <c r="O31" s="4"/>
      <c r="P31" s="4"/>
      <c r="Q31" s="12"/>
      <c r="R31" s="4"/>
      <c r="S31" s="4"/>
      <c r="T31" s="4"/>
      <c r="U31" s="7"/>
      <c r="V31" s="19">
        <f t="shared" si="0"/>
        <v>0</v>
      </c>
    </row>
    <row r="32" spans="1:22">
      <c r="A32" s="18"/>
      <c r="B32" s="4"/>
      <c r="C32" s="4"/>
      <c r="D32" s="5"/>
      <c r="E32" s="5"/>
      <c r="F32" s="8">
        <f t="shared" si="2"/>
        <v>0</v>
      </c>
      <c r="G32" s="5"/>
      <c r="H32" s="5"/>
      <c r="I32" s="4"/>
      <c r="J32" s="6"/>
      <c r="K32" s="4" t="s">
        <v>58</v>
      </c>
      <c r="L32" s="4"/>
      <c r="M32" s="12"/>
      <c r="N32" s="4"/>
      <c r="O32" s="4"/>
      <c r="P32" s="4"/>
      <c r="Q32" s="12"/>
      <c r="R32" s="4"/>
      <c r="S32" s="4"/>
      <c r="T32" s="4"/>
      <c r="U32" s="7"/>
      <c r="V32" s="19">
        <f t="shared" si="0"/>
        <v>0</v>
      </c>
    </row>
    <row r="33" spans="1:22">
      <c r="A33" s="20" t="s">
        <v>59</v>
      </c>
      <c r="B33" s="21" t="s">
        <v>60</v>
      </c>
      <c r="C33" s="21">
        <v>0</v>
      </c>
      <c r="D33" s="22">
        <v>400</v>
      </c>
      <c r="E33" s="22">
        <v>400</v>
      </c>
      <c r="F33" s="36">
        <f>D33+E33</f>
        <v>800</v>
      </c>
      <c r="G33" s="22">
        <v>90</v>
      </c>
      <c r="H33" s="22">
        <v>5000</v>
      </c>
      <c r="I33" s="21">
        <v>150</v>
      </c>
      <c r="J33" s="23">
        <v>1000</v>
      </c>
      <c r="K33" s="21" t="s">
        <v>58</v>
      </c>
      <c r="L33" s="21" t="s">
        <v>61</v>
      </c>
      <c r="M33" s="37">
        <v>0.55000000000000004</v>
      </c>
      <c r="N33" s="21" t="s">
        <v>62</v>
      </c>
      <c r="O33" s="21" t="s">
        <v>63</v>
      </c>
      <c r="P33" s="21" t="s">
        <v>64</v>
      </c>
      <c r="Q33" s="37">
        <v>0.5</v>
      </c>
      <c r="R33" s="21" t="s">
        <v>62</v>
      </c>
      <c r="S33" s="21" t="s">
        <v>63</v>
      </c>
      <c r="T33" s="21" t="s">
        <v>65</v>
      </c>
      <c r="U33" s="25" t="s">
        <v>66</v>
      </c>
      <c r="V33" s="26">
        <f t="shared" si="0"/>
        <v>0</v>
      </c>
    </row>
    <row r="34" spans="1:22">
      <c r="A34" s="27"/>
      <c r="B34" s="28"/>
      <c r="C34" s="28"/>
      <c r="D34" s="29"/>
      <c r="E34" s="29"/>
      <c r="F34" s="38"/>
      <c r="G34" s="29"/>
      <c r="H34" s="29"/>
      <c r="I34" s="28"/>
      <c r="J34" s="28"/>
      <c r="K34" s="28"/>
      <c r="L34" s="28"/>
      <c r="M34" s="28"/>
      <c r="N34" s="28"/>
      <c r="O34" s="28"/>
      <c r="P34" s="28"/>
      <c r="Q34" s="28"/>
      <c r="R34" s="28"/>
      <c r="S34" s="28"/>
      <c r="T34" s="28"/>
      <c r="U34" s="39" t="s">
        <v>67</v>
      </c>
      <c r="V34" s="30">
        <f>SUBTOTAL(109,Table4[Total
Q×L×M '[m2']])</f>
        <v>0</v>
      </c>
    </row>
    <row r="35" spans="1:22">
      <c r="A35" s="50"/>
      <c r="C35" s="52"/>
      <c r="U35" s="53"/>
      <c r="V35" s="54"/>
    </row>
    <row r="36" spans="1:22">
      <c r="U36" s="53"/>
      <c r="V36" s="54"/>
    </row>
    <row r="37" spans="1:22">
      <c r="U37" s="53"/>
      <c r="V37" s="54"/>
    </row>
    <row r="38" spans="1:22" ht="15">
      <c r="A38" s="47" t="s">
        <v>8</v>
      </c>
      <c r="V38" s="55"/>
    </row>
    <row r="39" spans="1:22" ht="14.25" customHeight="1"/>
    <row r="40" spans="1:22" ht="14.25" customHeight="1">
      <c r="A40" s="46" t="s">
        <v>68</v>
      </c>
      <c r="V40" s="55"/>
    </row>
    <row r="41" spans="1:22" ht="14.25" customHeight="1">
      <c r="V41" s="55"/>
    </row>
    <row r="42" spans="1:22" ht="14.25" customHeight="1">
      <c r="A42" s="46" t="s">
        <v>69</v>
      </c>
      <c r="V42" s="55"/>
    </row>
    <row r="43" spans="1:22" ht="14.25" customHeight="1">
      <c r="A43" s="46" t="s">
        <v>70</v>
      </c>
      <c r="V43" s="55"/>
    </row>
    <row r="44" spans="1:22" ht="14.25" customHeight="1">
      <c r="V44" s="55"/>
    </row>
    <row r="45" spans="1:22" ht="14.25" customHeight="1">
      <c r="B45" s="48" t="s">
        <v>11</v>
      </c>
      <c r="C45" s="46" t="s">
        <v>12</v>
      </c>
      <c r="V45" s="55"/>
    </row>
    <row r="46" spans="1:22" ht="14.25" customHeight="1">
      <c r="B46" s="7" t="s">
        <v>13</v>
      </c>
      <c r="C46" s="56" t="s">
        <v>14</v>
      </c>
      <c r="D46" s="56"/>
      <c r="E46" s="56"/>
      <c r="V46" s="55"/>
    </row>
    <row r="47" spans="1:22" ht="14.25" customHeight="1">
      <c r="B47" s="57" t="s">
        <v>13</v>
      </c>
      <c r="C47" s="58" t="s">
        <v>15</v>
      </c>
      <c r="D47" s="58"/>
      <c r="E47" s="58"/>
      <c r="V47" s="55"/>
    </row>
    <row r="48" spans="1:22" ht="14.25" customHeight="1">
      <c r="B48" s="59" t="s">
        <v>13</v>
      </c>
      <c r="C48" s="60" t="s">
        <v>16</v>
      </c>
      <c r="D48" s="60"/>
      <c r="E48" s="60"/>
      <c r="V48" s="55"/>
    </row>
    <row r="49" spans="1:22" ht="14.25" customHeight="1">
      <c r="B49" s="61" t="s">
        <v>17</v>
      </c>
      <c r="C49" s="62" t="s">
        <v>18</v>
      </c>
      <c r="D49" s="62"/>
      <c r="E49" s="62"/>
      <c r="V49" s="55"/>
    </row>
    <row r="50" spans="1:22" ht="15">
      <c r="V50" s="55"/>
    </row>
    <row r="51" spans="1:22" ht="15">
      <c r="A51" s="47" t="s">
        <v>71</v>
      </c>
      <c r="V51" s="55"/>
    </row>
    <row r="53" spans="1:22" ht="15">
      <c r="B53" s="63" t="s">
        <v>4</v>
      </c>
      <c r="V53" s="55"/>
    </row>
    <row r="54" spans="1:22">
      <c r="B54" s="63" t="s">
        <v>5</v>
      </c>
    </row>
    <row r="55" spans="1:22">
      <c r="B55" s="63" t="s">
        <v>6</v>
      </c>
    </row>
    <row r="57" spans="1:22">
      <c r="B57" s="63" t="s">
        <v>7</v>
      </c>
    </row>
    <row r="58" spans="1:22">
      <c r="B58" s="63"/>
    </row>
    <row r="59" spans="1:22">
      <c r="B59" s="63"/>
    </row>
    <row r="60" spans="1:22" ht="15">
      <c r="A60" s="64" t="s">
        <v>95</v>
      </c>
      <c r="B60" s="65"/>
      <c r="C60" s="65"/>
      <c r="D60" s="65"/>
      <c r="E60" s="65"/>
    </row>
    <row r="61" spans="1:22">
      <c r="A61" s="65"/>
      <c r="B61" s="65"/>
      <c r="C61" s="65"/>
      <c r="D61" s="65"/>
      <c r="E61" s="65"/>
    </row>
    <row r="62" spans="1:22">
      <c r="A62" s="65" t="s">
        <v>96</v>
      </c>
      <c r="C62" s="65"/>
      <c r="D62" s="65"/>
      <c r="E62" s="65"/>
      <c r="F62" s="65"/>
    </row>
    <row r="64" spans="1:22">
      <c r="B64" s="66" t="s">
        <v>80</v>
      </c>
      <c r="C64" s="66" t="s">
        <v>74</v>
      </c>
      <c r="D64" s="66" t="s">
        <v>75</v>
      </c>
      <c r="E64" s="66" t="s">
        <v>81</v>
      </c>
      <c r="F64" s="66" t="s">
        <v>97</v>
      </c>
    </row>
    <row r="65" spans="2:6">
      <c r="B65" s="67">
        <v>150</v>
      </c>
      <c r="C65" s="67">
        <v>400</v>
      </c>
      <c r="D65" s="67">
        <v>400</v>
      </c>
      <c r="E65" s="8">
        <f>C65+D65</f>
        <v>800</v>
      </c>
      <c r="F65" s="67">
        <v>1000</v>
      </c>
    </row>
    <row r="66" spans="2:6">
      <c r="B66" s="68" t="s">
        <v>82</v>
      </c>
      <c r="C66" s="68">
        <f>$B$65+150</f>
        <v>300</v>
      </c>
      <c r="D66" s="68">
        <f>$B$65+150</f>
        <v>300</v>
      </c>
      <c r="E66" s="68">
        <f>C66+D66</f>
        <v>600</v>
      </c>
    </row>
    <row r="67" spans="2:6">
      <c r="B67" s="68" t="s">
        <v>83</v>
      </c>
      <c r="C67" s="68">
        <f>E67-C66</f>
        <v>640</v>
      </c>
      <c r="D67" s="68">
        <f>E67-D66</f>
        <v>640</v>
      </c>
      <c r="E67" s="68">
        <f>$F$65-F67</f>
        <v>940</v>
      </c>
      <c r="F67" s="52">
        <v>60</v>
      </c>
    </row>
    <row r="68" spans="2:6">
      <c r="B68" s="68"/>
      <c r="C68" s="68"/>
      <c r="D68" s="68"/>
      <c r="E68" s="68"/>
    </row>
    <row r="69" spans="2:6">
      <c r="C69" s="71">
        <f>C66</f>
        <v>300</v>
      </c>
      <c r="D69" s="71">
        <f>D66</f>
        <v>300</v>
      </c>
      <c r="E69" s="71">
        <f>C69+D69</f>
        <v>600</v>
      </c>
    </row>
    <row r="70" spans="2:6">
      <c r="C70" s="71">
        <f>C66</f>
        <v>300</v>
      </c>
      <c r="D70" s="71">
        <f>D67</f>
        <v>640</v>
      </c>
      <c r="E70" s="71">
        <f>C70+D70</f>
        <v>940</v>
      </c>
    </row>
    <row r="71" spans="2:6">
      <c r="C71" s="71">
        <f>C67</f>
        <v>640</v>
      </c>
      <c r="D71" s="71">
        <f>D66</f>
        <v>300</v>
      </c>
      <c r="E71" s="71">
        <f>C71+D71</f>
        <v>940</v>
      </c>
    </row>
    <row r="72" spans="2:6">
      <c r="C72" s="71">
        <f>C66</f>
        <v>300</v>
      </c>
      <c r="D72" s="71">
        <f>D66</f>
        <v>300</v>
      </c>
      <c r="E72" s="71">
        <f>C72+D72</f>
        <v>600</v>
      </c>
    </row>
  </sheetData>
  <sheetProtection sheet="1" objects="1" scenarios="1" insertRows="0" deleteRows="0"/>
  <dataConsolidate/>
  <mergeCells count="6">
    <mergeCell ref="Q21:T21"/>
    <mergeCell ref="A21:C21"/>
    <mergeCell ref="H21:J21"/>
    <mergeCell ref="K21:L21"/>
    <mergeCell ref="M21:P21"/>
    <mergeCell ref="D21:G21"/>
  </mergeCells>
  <conditionalFormatting sqref="A24:U33">
    <cfRule type="expression" dxfId="320" priority="1">
      <formula>OR(A24="")</formula>
    </cfRule>
  </conditionalFormatting>
  <conditionalFormatting sqref="B65">
    <cfRule type="expression" dxfId="319" priority="28">
      <formula>NOT(OR(B65=50,B65=60,B65=80,B65=100,B65=120,B65=133,B65=150))</formula>
    </cfRule>
  </conditionalFormatting>
  <conditionalFormatting sqref="C24:C33">
    <cfRule type="cellIs" dxfId="318" priority="22" operator="lessThan">
      <formula>0</formula>
    </cfRule>
  </conditionalFormatting>
  <conditionalFormatting sqref="C65">
    <cfRule type="expression" dxfId="317" priority="27">
      <formula>NOT(AND(C65&gt;=B65+150,C65&lt;=F65-60-B65-150,E65&lt;=F65-60))</formula>
    </cfRule>
  </conditionalFormatting>
  <conditionalFormatting sqref="D24:D33">
    <cfRule type="expression" dxfId="316" priority="30">
      <formula>NOT(AND(D24&gt;=I24+150,D24&lt;=J24-60-I24-150,F24&lt;=J24-60,I24&gt;0,J24&gt;0))</formula>
    </cfRule>
  </conditionalFormatting>
  <conditionalFormatting sqref="D65">
    <cfRule type="expression" dxfId="315" priority="26">
      <formula>NOT(AND(D65&gt;=B65+150,D65&lt;=F65-60-B65-150,E65&lt;=F65-60))</formula>
    </cfRule>
  </conditionalFormatting>
  <conditionalFormatting sqref="E24:E33">
    <cfRule type="expression" dxfId="314" priority="29">
      <formula>NOT(AND(E24&gt;=I24+150,E24&lt;=J24-60-I24-150,F24&lt;=J24-60,I24&gt;0,J24&gt;0))</formula>
    </cfRule>
  </conditionalFormatting>
  <conditionalFormatting sqref="E65">
    <cfRule type="expression" dxfId="313" priority="25">
      <formula>NOT(AND(E65&gt;=2*(B65+150),E65&lt;=F65-60))</formula>
    </cfRule>
  </conditionalFormatting>
  <conditionalFormatting sqref="F24:F33">
    <cfRule type="expression" dxfId="312" priority="23">
      <formula>NOT(OR(AND(F24&gt;=2*(I24+150),F24&lt;=J24-60,D24&gt;0,E24&gt;0),F24=0))</formula>
    </cfRule>
  </conditionalFormatting>
  <conditionalFormatting sqref="F65">
    <cfRule type="cellIs" dxfId="311" priority="24" operator="notBetween">
      <formula>600</formula>
      <formula>1200</formula>
    </cfRule>
  </conditionalFormatting>
  <conditionalFormatting sqref="G24:G33">
    <cfRule type="cellIs" dxfId="310" priority="21" operator="notBetween">
      <formula>80</formula>
      <formula>175</formula>
    </cfRule>
  </conditionalFormatting>
  <conditionalFormatting sqref="H24:H33">
    <cfRule type="cellIs" dxfId="309" priority="19" operator="lessThan">
      <formula>2000</formula>
    </cfRule>
    <cfRule type="cellIs" dxfId="308" priority="20" operator="notBetween">
      <formula>2000</formula>
      <formula>8000</formula>
    </cfRule>
  </conditionalFormatting>
  <conditionalFormatting sqref="I24:I33">
    <cfRule type="expression" dxfId="307" priority="4">
      <formula>AND(OR(D24&gt;0,E24&gt;0),I24=0)</formula>
    </cfRule>
    <cfRule type="expression" dxfId="306" priority="12">
      <formula>OR(AND(L24="Power T",OR(I24=220)))</formula>
    </cfRule>
    <cfRule type="expression" dxfId="305" priority="13">
      <formula>OR(AND(L24="Power T",OR(I24=50)),AND(L24="Power S",OR(I24=220,I24=250)),AND(L24="Perform R",OR(I24=50,I24=220,I24=250)),AND(L24="Perform C",OR(I24=220,I24=250)))</formula>
    </cfRule>
    <cfRule type="expression" dxfId="304" priority="14">
      <formula>NOT(OR(I24=50,I24=60,I24=80,I24=100,I24=120,I24=133,I24=150,I24=172,I24=200,I24=220,I24=240,I24=250))</formula>
    </cfRule>
  </conditionalFormatting>
  <conditionalFormatting sqref="J24:J33">
    <cfRule type="expression" dxfId="303" priority="5">
      <formula>AND(OR(D24&gt;0,E24&gt;0),J24=0)</formula>
    </cfRule>
    <cfRule type="cellIs" dxfId="302" priority="34" operator="notBetween">
      <formula>600</formula>
      <formula>1200</formula>
    </cfRule>
  </conditionalFormatting>
  <conditionalFormatting sqref="K24:K33">
    <cfRule type="expression" dxfId="301" priority="10">
      <formula>NOT(OR(K24="FTV",K24=""))</formula>
    </cfRule>
  </conditionalFormatting>
  <conditionalFormatting sqref="L24:L33">
    <cfRule type="expression" dxfId="300" priority="7">
      <formula>OR(AND(L24="Power T",OR(I24=220)))</formula>
    </cfRule>
    <cfRule type="expression" dxfId="299" priority="8">
      <formula>OR(AND(L24="Power T",OR(I24=50)),AND(L24="Power S",OR(I24=220,I24=250)),AND(L24="Perform R",OR(I24=50,I24=220,I24=250)),AND(L24="Perform C",OR(I24=220,I24=250)))</formula>
    </cfRule>
    <cfRule type="expression" dxfId="298" priority="9">
      <formula>NOT(OR(L24="Power T",L24="Power S",L24="Perform R",L24="Perform C"))</formula>
    </cfRule>
  </conditionalFormatting>
  <conditionalFormatting sqref="M24:M33">
    <cfRule type="expression" dxfId="297" priority="6">
      <formula>AND(P24="G",NOT(OR(M24=0.7,M24=0.75,M24=0.8)))</formula>
    </cfRule>
    <cfRule type="expression" dxfId="296" priority="17">
      <formula>NOT(OR(M24=0.45,M24=0.5,M24=0.55,M24=0.6,M24=0.63,M24=0.65,M24=0.675,M24=0.7,M24=0.75,M24=0.8))</formula>
    </cfRule>
  </conditionalFormatting>
  <conditionalFormatting sqref="N24:N33">
    <cfRule type="expression" dxfId="295" priority="18">
      <formula>NOT(OR(N24="SP 25",N24="SP 25",N24="PVDF 25",N24="PVDF 35",N24="PUR 50",N24="PVCF 150",N24="HPS 200",N24="PRISMA",N24="PRISMA ELEMENTS",N24="Inox 304",N24="Inox 316L",N24="Inox 316"))</formula>
    </cfRule>
  </conditionalFormatting>
  <conditionalFormatting sqref="P24:P33">
    <cfRule type="expression" dxfId="294" priority="2">
      <formula>AND(P24="G",NOT(OR(M24=0.7,M24=0.75,M24=0.8)))</formula>
    </cfRule>
    <cfRule type="expression" dxfId="293" priority="32">
      <formula>NOT(OR(P24="S",P24="V",P24="V2",P24="G",P24="M",P24="M3",P24="M8"))</formula>
    </cfRule>
  </conditionalFormatting>
  <conditionalFormatting sqref="Q24:Q33">
    <cfRule type="expression" dxfId="292" priority="15">
      <formula>NOT(OR(Q24=0.45,Q24=0.5,Q24=0.55,Q24=0.6,Q24=0.63,Q24=0.65,Q24=0.675,Q24=0.7,Q24=0.75,Q24=0.8))</formula>
    </cfRule>
  </conditionalFormatting>
  <conditionalFormatting sqref="R24:R33">
    <cfRule type="expression" dxfId="291" priority="16">
      <formula>NOT(OR(R24="SP 25",R24="SP 25",R24="PVDF 25",R24="PVDF 35",R24="PUR 50",R24="PVCF 150",R24="HPS 200",R24="PRISMA",R24="PRISMA ELEMENTS",R24="Inox 304",R24="Inox 316L",R24="Inox 316"))</formula>
    </cfRule>
  </conditionalFormatting>
  <conditionalFormatting sqref="T24:T33">
    <cfRule type="expression" dxfId="290" priority="31">
      <formula>NOT(OR(T24="S",T24="V",T24="V2",T24="G",T24="M2"))</formula>
    </cfRule>
  </conditionalFormatting>
  <dataValidations count="16">
    <dataValidation type="whole" operator="greaterThanOrEqual" allowBlank="1" sqref="C24:C33" xr:uid="{8DDEDD71-CF26-4E40-9BFF-C5E89FAB9578}">
      <formula1>0</formula1>
    </dataValidation>
    <dataValidation type="custom" errorStyle="information" allowBlank="1" errorTitle="wrong" sqref="E24:E33" xr:uid="{4F8BAC0A-7201-4311-8670-9C594680BB29}">
      <formula1>AND(E24&gt;=I24+150,E24&lt;=J24-60-I24-150)</formula1>
    </dataValidation>
    <dataValidation type="custom" errorStyle="information" allowBlank="1" errorTitle="wrong" sqref="D24:D33" xr:uid="{221AAFEF-9DC7-4A7C-9713-8658D41E2AB1}">
      <formula1>AND(D24&gt;=I24+150,D24&lt;=J24-60-I24-150)</formula1>
    </dataValidation>
    <dataValidation type="list" allowBlank="1" sqref="B65" xr:uid="{CE4A67CA-1940-48C5-AD69-BFA02C0BC56B}">
      <formula1>"50,60,80,100,120,133,150"</formula1>
    </dataValidation>
    <dataValidation type="whole" errorStyle="information" allowBlank="1" errorTitle="Wrong module" error="Insert module M [mm] (whole number):_x000a_600 mm to 1200 mm_x000a_1000 mm standard module_x000a_1200 mm standard module" sqref="J24:J33" xr:uid="{D252283F-3DEC-4B2C-A3A4-79BE977B8EDA}">
      <formula1>600</formula1>
      <formula2>1200</formula2>
    </dataValidation>
    <dataValidation type="list" allowBlank="1" sqref="L24:L33" xr:uid="{C9CBCB20-CFED-4197-9B27-62402416957A}">
      <formula1>"Power T,Power S,Perform R,Perform C"</formula1>
    </dataValidation>
    <dataValidation type="list" allowBlank="1" sqref="P24:P33" xr:uid="{8B63AED9-8EB3-4F15-AE84-C4F574BDDC3F}">
      <formula1>"S,V,V2,G,M,M3,M8"</formula1>
    </dataValidation>
    <dataValidation type="list" allowBlank="1" sqref="T24:T33" xr:uid="{D3FEC09B-C973-4760-A424-B2E63F1842BA}">
      <formula1>"S,V,V2,G,M2"</formula1>
    </dataValidation>
    <dataValidation type="whole" allowBlank="1" showInputMessage="1" showErrorMessage="1" sqref="F65" xr:uid="{16538608-B17F-4204-9EEB-D56B9949C328}">
      <formula1>600</formula1>
      <formula2>1200</formula2>
    </dataValidation>
    <dataValidation type="whole" errorStyle="information" allowBlank="1" errorTitle="Wrong length" error="Insert length (whole number)_x000a_2000 to 8000 mm" sqref="H24:H33" xr:uid="{5EC058F8-9E41-4441-96FD-235140235A11}">
      <formula1>2000</formula1>
      <formula2>8000</formula2>
    </dataValidation>
    <dataValidation type="whole" errorStyle="information" allowBlank="1" errorTitle="wrong" sqref="G24:G33" xr:uid="{7DE19730-C3A0-4FC3-BC38-E85FED0FA08C}">
      <formula1>80</formula1>
      <formula2>175</formula2>
    </dataValidation>
    <dataValidation type="list" allowBlank="1" sqref="N24:N33 R24:R33" xr:uid="{96170F22-CEA6-45EA-8C82-F0C31D845329}">
      <formula1>"SP 25,SP 25,PVDF 25,PVDF 35,PUR 50,PVCF 150,HPS 200,PRISMA,PRISMA ELEMENTS,Inox 304,Inox 316L,Inox 316"</formula1>
    </dataValidation>
    <dataValidation type="list" allowBlank="1" sqref="M24:M33 Q24:Q33" xr:uid="{D3DD2D3B-08C7-4565-ACFE-56503DF3DE02}">
      <formula1>"0,45,0,50,0,55,0,60,0,63,0,65,0,675,0,70,0,75,0,80"</formula1>
    </dataValidation>
    <dataValidation type="list" allowBlank="1" sqref="I24:I33" xr:uid="{F6C8332E-2EEA-45F3-B7E3-08F12512970F}">
      <formula1>"50,60,80,100,120,133,150,172,200,220,240,250"</formula1>
    </dataValidation>
    <dataValidation type="list" allowBlank="1" sqref="K24:K32" xr:uid="{A1ACB80F-0863-48F1-84CB-F79B7C7C0624}">
      <formula1>"FTV"</formula1>
    </dataValidation>
    <dataValidation allowBlank="1" sqref="F24:F33" xr:uid="{4AF39416-1707-47FF-B689-C3BC9EA3E6E4}"/>
  </dataValidations>
  <pageMargins left="0.39370078740157483" right="0.39370078740157483" top="0.39370078740157483" bottom="0.39370078740157483" header="0.31496062992125984" footer="0.31496062992125984"/>
  <pageSetup paperSize="9" scale="47" pageOrder="overThenDown" orientation="landscape" r:id="rId1"/>
  <drawing r:id="rId2"/>
  <legacyDrawing r:id="rId3"/>
  <tableParts count="1">
    <tablePart r:id="rId4"/>
  </tablePar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087C1B-4CCC-4325-AD7E-112A782C26F4}">
  <dimension ref="A1:V72"/>
  <sheetViews>
    <sheetView showGridLines="0" zoomScaleNormal="100" zoomScaleSheetLayoutView="70" workbookViewId="0">
      <selection activeCell="A5" sqref="A5"/>
    </sheetView>
  </sheetViews>
  <sheetFormatPr defaultRowHeight="14.25"/>
  <cols>
    <col min="1" max="1" width="17.625" style="46" customWidth="1"/>
    <col min="2" max="2" width="14.625" style="46" customWidth="1"/>
    <col min="3" max="10" width="10.625" style="46" customWidth="1"/>
    <col min="11" max="11" width="11.5" style="46" customWidth="1"/>
    <col min="12" max="12" width="10.75" style="46" customWidth="1"/>
    <col min="13" max="13" width="10.625" style="46" customWidth="1"/>
    <col min="14" max="15" width="12.625" style="46" customWidth="1"/>
    <col min="16" max="17" width="10.625" style="46" customWidth="1"/>
    <col min="18" max="19" width="12.625" style="46" customWidth="1"/>
    <col min="20" max="20" width="10.625" style="46" customWidth="1"/>
    <col min="21" max="21" width="24.625" style="46" customWidth="1"/>
    <col min="22" max="22" width="10.625" style="46" customWidth="1"/>
    <col min="23" max="16384" width="9" style="46"/>
  </cols>
  <sheetData>
    <row r="1" spans="1:17" s="73" customFormat="1" ht="15.75">
      <c r="B1" s="74"/>
      <c r="C1" s="75" t="s">
        <v>24</v>
      </c>
    </row>
    <row r="2" spans="1:17" s="73" customFormat="1" ht="26.25">
      <c r="C2" s="77" t="s">
        <v>98</v>
      </c>
    </row>
    <row r="3" spans="1:17" s="73" customFormat="1" ht="15.75">
      <c r="C3" s="78" t="s">
        <v>1</v>
      </c>
      <c r="D3" s="79" t="str" cm="1">
        <f t="array" ref="D3">LOOKUP(2,1/(Updates!A:A&lt;&gt;""),Updates!A:A)</f>
        <v>1.1</v>
      </c>
      <c r="E3" s="90" t="s">
        <v>2</v>
      </c>
      <c r="G3" s="76"/>
    </row>
    <row r="4" spans="1:17" s="73" customFormat="1"/>
    <row r="5" spans="1:17" ht="15">
      <c r="A5" s="80" t="s">
        <v>26</v>
      </c>
      <c r="B5" s="81" t="str">
        <f>IF('FTV Panel'!B5=0,"",'FTV Panel'!B5)</f>
        <v/>
      </c>
      <c r="C5" s="82"/>
    </row>
    <row r="6" spans="1:17" ht="15">
      <c r="A6" s="80" t="s">
        <v>27</v>
      </c>
      <c r="B6" s="81" t="str">
        <f>IF('FTV Panel'!B6=0,"",'FTV Panel'!B6)</f>
        <v/>
      </c>
      <c r="C6" s="82"/>
    </row>
    <row r="7" spans="1:17" ht="15">
      <c r="A7" s="80" t="s">
        <v>28</v>
      </c>
      <c r="B7" s="81" t="str">
        <f>IF('FTV Panel'!B7=0,"",'FTV Panel'!B7)</f>
        <v/>
      </c>
      <c r="C7" s="82"/>
    </row>
    <row r="8" spans="1:17" ht="15">
      <c r="A8" s="80" t="s">
        <v>29</v>
      </c>
      <c r="B8" s="81" t="str">
        <f>IF('FTV Panel'!B8=0,"",'FTV Panel'!B8)</f>
        <v/>
      </c>
      <c r="C8" s="82"/>
    </row>
    <row r="9" spans="1:17" ht="15">
      <c r="A9" s="80" t="s">
        <v>30</v>
      </c>
      <c r="B9" s="81" t="str">
        <f>IF('FTV Panel'!B9=0,"",'FTV Panel'!B9)</f>
        <v/>
      </c>
      <c r="C9" s="82"/>
    </row>
    <row r="12" spans="1:17" ht="15">
      <c r="A12" s="80" t="s">
        <v>31</v>
      </c>
      <c r="B12" s="81" t="str">
        <f>IF('FTV Panel'!B12=0,"",'FTV Panel'!B12)</f>
        <v/>
      </c>
      <c r="C12" s="82"/>
    </row>
    <row r="13" spans="1:17" ht="15">
      <c r="A13" s="80" t="s">
        <v>32</v>
      </c>
      <c r="B13" s="81" t="str">
        <f>IF('FTV Panel'!B13=0,"",'FTV Panel'!B13)</f>
        <v/>
      </c>
      <c r="C13" s="82"/>
      <c r="M13" s="50"/>
      <c r="Q13" s="50"/>
    </row>
    <row r="14" spans="1:17" ht="15">
      <c r="A14" s="80" t="s">
        <v>33</v>
      </c>
      <c r="B14" s="81" t="str">
        <f>IF('FTV Panel'!B14=0,"",'FTV Panel'!B14)</f>
        <v/>
      </c>
      <c r="C14" s="82"/>
    </row>
    <row r="17" spans="1:22" ht="15">
      <c r="A17" s="80" t="s">
        <v>34</v>
      </c>
      <c r="B17" s="81" t="str">
        <f>IF('FTV Panel'!B17=0,"",'FTV Panel'!B17)</f>
        <v/>
      </c>
      <c r="C17" s="82"/>
    </row>
    <row r="21" spans="1:22" s="89" customFormat="1" ht="15.75" customHeight="1">
      <c r="A21" s="93" t="s">
        <v>35</v>
      </c>
      <c r="B21" s="93"/>
      <c r="C21" s="93"/>
      <c r="D21" s="93" t="s">
        <v>73</v>
      </c>
      <c r="E21" s="93"/>
      <c r="F21" s="93"/>
      <c r="G21" s="93"/>
      <c r="H21" s="93" t="s">
        <v>36</v>
      </c>
      <c r="I21" s="93"/>
      <c r="J21" s="93"/>
      <c r="K21" s="93" t="s">
        <v>37</v>
      </c>
      <c r="L21" s="93"/>
      <c r="M21" s="94" t="s">
        <v>38</v>
      </c>
      <c r="N21" s="95"/>
      <c r="O21" s="95"/>
      <c r="P21" s="96"/>
      <c r="Q21" s="94" t="s">
        <v>39</v>
      </c>
      <c r="R21" s="95"/>
      <c r="S21" s="95"/>
      <c r="T21" s="96"/>
      <c r="U21" s="84" t="s">
        <v>40</v>
      </c>
      <c r="V21" s="84" t="s">
        <v>41</v>
      </c>
    </row>
    <row r="22" spans="1:22" ht="3" customHeight="1">
      <c r="A22" s="51"/>
      <c r="B22" s="51"/>
      <c r="C22" s="51"/>
      <c r="D22" s="51"/>
      <c r="E22" s="51"/>
      <c r="F22" s="51"/>
      <c r="G22" s="51"/>
      <c r="H22" s="51"/>
      <c r="I22" s="51"/>
      <c r="J22" s="51"/>
      <c r="K22" s="51"/>
      <c r="L22" s="51"/>
      <c r="M22" s="51"/>
      <c r="N22" s="51"/>
      <c r="O22" s="51"/>
      <c r="P22" s="51"/>
      <c r="Q22" s="51"/>
      <c r="R22" s="51"/>
      <c r="S22" s="51"/>
      <c r="T22" s="51"/>
      <c r="U22" s="51"/>
      <c r="V22" s="51"/>
    </row>
    <row r="23" spans="1:22" s="73" customFormat="1" ht="45">
      <c r="A23" s="85" t="s">
        <v>42</v>
      </c>
      <c r="B23" s="86" t="s">
        <v>43</v>
      </c>
      <c r="C23" s="86" t="s">
        <v>44</v>
      </c>
      <c r="D23" s="86" t="s">
        <v>74</v>
      </c>
      <c r="E23" s="86" t="s">
        <v>75</v>
      </c>
      <c r="F23" s="86" t="s">
        <v>94</v>
      </c>
      <c r="G23" s="86" t="s">
        <v>76</v>
      </c>
      <c r="H23" s="86" t="s">
        <v>45</v>
      </c>
      <c r="I23" s="86" t="s">
        <v>46</v>
      </c>
      <c r="J23" s="86" t="s">
        <v>47</v>
      </c>
      <c r="K23" s="86" t="s">
        <v>37</v>
      </c>
      <c r="L23" s="86" t="s">
        <v>48</v>
      </c>
      <c r="M23" s="86" t="s">
        <v>49</v>
      </c>
      <c r="N23" s="86" t="s">
        <v>50</v>
      </c>
      <c r="O23" s="86" t="s">
        <v>51</v>
      </c>
      <c r="P23" s="86" t="s">
        <v>52</v>
      </c>
      <c r="Q23" s="86" t="s">
        <v>53</v>
      </c>
      <c r="R23" s="86" t="s">
        <v>54</v>
      </c>
      <c r="S23" s="86" t="s">
        <v>55</v>
      </c>
      <c r="T23" s="86" t="s">
        <v>56</v>
      </c>
      <c r="U23" s="86" t="s">
        <v>40</v>
      </c>
      <c r="V23" s="87" t="s">
        <v>57</v>
      </c>
    </row>
    <row r="24" spans="1:22">
      <c r="A24" s="18"/>
      <c r="B24" s="4"/>
      <c r="C24" s="4"/>
      <c r="D24" s="5"/>
      <c r="E24" s="5"/>
      <c r="F24" s="8">
        <f t="shared" ref="F24:F32" si="0">D24+E24</f>
        <v>0</v>
      </c>
      <c r="G24" s="5"/>
      <c r="H24" s="5"/>
      <c r="I24" s="4"/>
      <c r="J24" s="6"/>
      <c r="K24" s="4" t="s">
        <v>58</v>
      </c>
      <c r="L24" s="4"/>
      <c r="M24" s="12"/>
      <c r="N24" s="4"/>
      <c r="O24" s="4"/>
      <c r="P24" s="4"/>
      <c r="Q24" s="12"/>
      <c r="R24" s="4"/>
      <c r="S24" s="4"/>
      <c r="T24" s="4"/>
      <c r="U24" s="7"/>
      <c r="V24" s="19">
        <f t="shared" ref="V24:V33" si="1">C24*H24/1000*J24/1000</f>
        <v>0</v>
      </c>
    </row>
    <row r="25" spans="1:22">
      <c r="A25" s="18"/>
      <c r="B25" s="4"/>
      <c r="C25" s="4"/>
      <c r="D25" s="5"/>
      <c r="E25" s="5"/>
      <c r="F25" s="8">
        <f t="shared" si="0"/>
        <v>0</v>
      </c>
      <c r="G25" s="5"/>
      <c r="H25" s="5"/>
      <c r="I25" s="4"/>
      <c r="J25" s="6"/>
      <c r="K25" s="4" t="s">
        <v>58</v>
      </c>
      <c r="L25" s="4"/>
      <c r="M25" s="13"/>
      <c r="N25" s="4"/>
      <c r="O25" s="4"/>
      <c r="P25" s="4"/>
      <c r="Q25" s="13"/>
      <c r="R25" s="4"/>
      <c r="S25" s="4"/>
      <c r="T25" s="4"/>
      <c r="U25" s="7"/>
      <c r="V25" s="19">
        <f t="shared" si="1"/>
        <v>0</v>
      </c>
    </row>
    <row r="26" spans="1:22">
      <c r="A26" s="18"/>
      <c r="B26" s="4"/>
      <c r="C26" s="4"/>
      <c r="D26" s="5"/>
      <c r="E26" s="5"/>
      <c r="F26" s="8">
        <f t="shared" si="0"/>
        <v>0</v>
      </c>
      <c r="G26" s="5"/>
      <c r="H26" s="5"/>
      <c r="I26" s="4"/>
      <c r="J26" s="6"/>
      <c r="K26" s="4" t="s">
        <v>58</v>
      </c>
      <c r="L26" s="4"/>
      <c r="M26" s="13"/>
      <c r="N26" s="4"/>
      <c r="O26" s="4"/>
      <c r="P26" s="4"/>
      <c r="Q26" s="13"/>
      <c r="R26" s="4"/>
      <c r="S26" s="4"/>
      <c r="T26" s="4"/>
      <c r="U26" s="7"/>
      <c r="V26" s="19">
        <f t="shared" si="1"/>
        <v>0</v>
      </c>
    </row>
    <row r="27" spans="1:22">
      <c r="A27" s="18"/>
      <c r="B27" s="4"/>
      <c r="C27" s="4"/>
      <c r="D27" s="5"/>
      <c r="E27" s="5"/>
      <c r="F27" s="8">
        <f t="shared" si="0"/>
        <v>0</v>
      </c>
      <c r="G27" s="5"/>
      <c r="H27" s="5"/>
      <c r="I27" s="4"/>
      <c r="J27" s="6"/>
      <c r="K27" s="4" t="s">
        <v>58</v>
      </c>
      <c r="L27" s="4"/>
      <c r="M27" s="13"/>
      <c r="N27" s="4"/>
      <c r="O27" s="4"/>
      <c r="P27" s="4"/>
      <c r="Q27" s="13"/>
      <c r="R27" s="4"/>
      <c r="S27" s="4"/>
      <c r="T27" s="4"/>
      <c r="U27" s="7"/>
      <c r="V27" s="19">
        <f t="shared" si="1"/>
        <v>0</v>
      </c>
    </row>
    <row r="28" spans="1:22">
      <c r="A28" s="18"/>
      <c r="B28" s="4"/>
      <c r="C28" s="4"/>
      <c r="D28" s="5"/>
      <c r="E28" s="5"/>
      <c r="F28" s="8">
        <f t="shared" si="0"/>
        <v>0</v>
      </c>
      <c r="G28" s="5"/>
      <c r="H28" s="5"/>
      <c r="I28" s="4"/>
      <c r="J28" s="6"/>
      <c r="K28" s="4" t="s">
        <v>58</v>
      </c>
      <c r="L28" s="4"/>
      <c r="M28" s="12"/>
      <c r="N28" s="4"/>
      <c r="O28" s="4"/>
      <c r="P28" s="4"/>
      <c r="Q28" s="12"/>
      <c r="R28" s="4"/>
      <c r="S28" s="4"/>
      <c r="T28" s="4"/>
      <c r="U28" s="7"/>
      <c r="V28" s="19">
        <f t="shared" si="1"/>
        <v>0</v>
      </c>
    </row>
    <row r="29" spans="1:22">
      <c r="A29" s="18"/>
      <c r="B29" s="4"/>
      <c r="C29" s="4"/>
      <c r="D29" s="5"/>
      <c r="E29" s="5"/>
      <c r="F29" s="8">
        <f t="shared" si="0"/>
        <v>0</v>
      </c>
      <c r="G29" s="5"/>
      <c r="H29" s="5"/>
      <c r="I29" s="4"/>
      <c r="J29" s="6"/>
      <c r="K29" s="4" t="s">
        <v>58</v>
      </c>
      <c r="L29" s="4"/>
      <c r="M29" s="12"/>
      <c r="N29" s="4"/>
      <c r="O29" s="4"/>
      <c r="P29" s="4"/>
      <c r="Q29" s="12"/>
      <c r="R29" s="4"/>
      <c r="S29" s="4"/>
      <c r="T29" s="4"/>
      <c r="U29" s="7"/>
      <c r="V29" s="19">
        <f t="shared" si="1"/>
        <v>0</v>
      </c>
    </row>
    <row r="30" spans="1:22">
      <c r="A30" s="18"/>
      <c r="B30" s="4"/>
      <c r="C30" s="4"/>
      <c r="D30" s="5"/>
      <c r="E30" s="5"/>
      <c r="F30" s="8">
        <f t="shared" si="0"/>
        <v>0</v>
      </c>
      <c r="G30" s="5"/>
      <c r="H30" s="5"/>
      <c r="I30" s="4"/>
      <c r="J30" s="6"/>
      <c r="K30" s="4" t="s">
        <v>58</v>
      </c>
      <c r="L30" s="4"/>
      <c r="M30" s="12"/>
      <c r="N30" s="4"/>
      <c r="O30" s="4"/>
      <c r="P30" s="4"/>
      <c r="Q30" s="12"/>
      <c r="R30" s="4"/>
      <c r="S30" s="4"/>
      <c r="T30" s="4"/>
      <c r="U30" s="7"/>
      <c r="V30" s="19">
        <f t="shared" si="1"/>
        <v>0</v>
      </c>
    </row>
    <row r="31" spans="1:22">
      <c r="A31" s="18"/>
      <c r="B31" s="4"/>
      <c r="C31" s="4"/>
      <c r="D31" s="5"/>
      <c r="E31" s="5"/>
      <c r="F31" s="8">
        <f t="shared" si="0"/>
        <v>0</v>
      </c>
      <c r="G31" s="5"/>
      <c r="H31" s="5"/>
      <c r="I31" s="4"/>
      <c r="J31" s="6"/>
      <c r="K31" s="4" t="s">
        <v>58</v>
      </c>
      <c r="L31" s="4"/>
      <c r="M31" s="12"/>
      <c r="N31" s="4"/>
      <c r="O31" s="4"/>
      <c r="P31" s="4"/>
      <c r="Q31" s="12"/>
      <c r="R31" s="4"/>
      <c r="S31" s="4"/>
      <c r="T31" s="4"/>
      <c r="U31" s="7"/>
      <c r="V31" s="19">
        <f t="shared" si="1"/>
        <v>0</v>
      </c>
    </row>
    <row r="32" spans="1:22">
      <c r="A32" s="18"/>
      <c r="B32" s="4"/>
      <c r="C32" s="4"/>
      <c r="D32" s="5"/>
      <c r="E32" s="5"/>
      <c r="F32" s="8">
        <f t="shared" si="0"/>
        <v>0</v>
      </c>
      <c r="G32" s="5"/>
      <c r="H32" s="5"/>
      <c r="I32" s="4"/>
      <c r="J32" s="6"/>
      <c r="K32" s="4" t="s">
        <v>58</v>
      </c>
      <c r="L32" s="4"/>
      <c r="M32" s="12"/>
      <c r="N32" s="4"/>
      <c r="O32" s="4"/>
      <c r="P32" s="4"/>
      <c r="Q32" s="12"/>
      <c r="R32" s="4"/>
      <c r="S32" s="4"/>
      <c r="T32" s="4"/>
      <c r="U32" s="7"/>
      <c r="V32" s="19">
        <f t="shared" si="1"/>
        <v>0</v>
      </c>
    </row>
    <row r="33" spans="1:22">
      <c r="A33" s="20" t="s">
        <v>59</v>
      </c>
      <c r="B33" s="21" t="s">
        <v>60</v>
      </c>
      <c r="C33" s="21">
        <v>0</v>
      </c>
      <c r="D33" s="22">
        <v>400</v>
      </c>
      <c r="E33" s="22">
        <v>400</v>
      </c>
      <c r="F33" s="36">
        <f>D33+E33</f>
        <v>800</v>
      </c>
      <c r="G33" s="22">
        <v>90</v>
      </c>
      <c r="H33" s="22">
        <v>5000</v>
      </c>
      <c r="I33" s="21">
        <v>150</v>
      </c>
      <c r="J33" s="23">
        <v>800</v>
      </c>
      <c r="K33" s="21" t="s">
        <v>58</v>
      </c>
      <c r="L33" s="21" t="s">
        <v>61</v>
      </c>
      <c r="M33" s="37">
        <v>0.55000000000000004</v>
      </c>
      <c r="N33" s="21" t="s">
        <v>62</v>
      </c>
      <c r="O33" s="21" t="s">
        <v>63</v>
      </c>
      <c r="P33" s="21" t="s">
        <v>64</v>
      </c>
      <c r="Q33" s="37">
        <v>0.5</v>
      </c>
      <c r="R33" s="21" t="s">
        <v>62</v>
      </c>
      <c r="S33" s="21" t="s">
        <v>63</v>
      </c>
      <c r="T33" s="21" t="s">
        <v>65</v>
      </c>
      <c r="U33" s="25" t="s">
        <v>66</v>
      </c>
      <c r="V33" s="26">
        <f t="shared" si="1"/>
        <v>0</v>
      </c>
    </row>
    <row r="34" spans="1:22">
      <c r="A34" s="27"/>
      <c r="B34" s="28"/>
      <c r="C34" s="28"/>
      <c r="D34" s="29"/>
      <c r="E34" s="29"/>
      <c r="F34" s="38"/>
      <c r="G34" s="29"/>
      <c r="H34" s="29"/>
      <c r="I34" s="28"/>
      <c r="J34" s="28"/>
      <c r="K34" s="28"/>
      <c r="L34" s="28"/>
      <c r="M34" s="28"/>
      <c r="N34" s="28"/>
      <c r="O34" s="28"/>
      <c r="P34" s="28"/>
      <c r="Q34" s="28"/>
      <c r="R34" s="28"/>
      <c r="S34" s="28"/>
      <c r="T34" s="28"/>
      <c r="U34" s="39" t="s">
        <v>67</v>
      </c>
      <c r="V34" s="30">
        <f>SUBTOTAL(109,Table48[Total
Q×L×M '[m2']])</f>
        <v>0</v>
      </c>
    </row>
    <row r="35" spans="1:22">
      <c r="A35" s="50"/>
      <c r="C35" s="52"/>
      <c r="U35" s="53"/>
      <c r="V35" s="54"/>
    </row>
    <row r="36" spans="1:22">
      <c r="U36" s="53"/>
      <c r="V36" s="54"/>
    </row>
    <row r="37" spans="1:22">
      <c r="U37" s="53"/>
      <c r="V37" s="54"/>
    </row>
    <row r="38" spans="1:22" ht="15">
      <c r="A38" s="47" t="s">
        <v>8</v>
      </c>
      <c r="V38" s="55"/>
    </row>
    <row r="39" spans="1:22" ht="14.25" customHeight="1"/>
    <row r="40" spans="1:22" ht="14.25" customHeight="1">
      <c r="A40" s="46" t="s">
        <v>68</v>
      </c>
      <c r="V40" s="55"/>
    </row>
    <row r="41" spans="1:22" ht="14.25" customHeight="1">
      <c r="V41" s="55"/>
    </row>
    <row r="42" spans="1:22" ht="14.25" customHeight="1">
      <c r="A42" s="46" t="s">
        <v>69</v>
      </c>
      <c r="V42" s="55"/>
    </row>
    <row r="43" spans="1:22" ht="14.25" customHeight="1">
      <c r="A43" s="46" t="s">
        <v>70</v>
      </c>
      <c r="V43" s="55"/>
    </row>
    <row r="44" spans="1:22" ht="14.25" customHeight="1">
      <c r="V44" s="55"/>
    </row>
    <row r="45" spans="1:22" ht="14.25" customHeight="1">
      <c r="B45" s="48" t="s">
        <v>11</v>
      </c>
      <c r="C45" s="46" t="s">
        <v>12</v>
      </c>
      <c r="V45" s="55"/>
    </row>
    <row r="46" spans="1:22" ht="14.25" customHeight="1">
      <c r="B46" s="7" t="s">
        <v>13</v>
      </c>
      <c r="C46" s="56" t="s">
        <v>14</v>
      </c>
      <c r="D46" s="56"/>
      <c r="E46" s="56"/>
      <c r="V46" s="55"/>
    </row>
    <row r="47" spans="1:22" ht="14.25" customHeight="1">
      <c r="B47" s="57" t="s">
        <v>13</v>
      </c>
      <c r="C47" s="58" t="s">
        <v>15</v>
      </c>
      <c r="D47" s="58"/>
      <c r="E47" s="58"/>
      <c r="V47" s="55"/>
    </row>
    <row r="48" spans="1:22" ht="14.25" customHeight="1">
      <c r="B48" s="59" t="s">
        <v>13</v>
      </c>
      <c r="C48" s="60" t="s">
        <v>16</v>
      </c>
      <c r="D48" s="60"/>
      <c r="E48" s="60"/>
      <c r="V48" s="55"/>
    </row>
    <row r="49" spans="1:22" ht="14.25" customHeight="1">
      <c r="B49" s="61" t="s">
        <v>17</v>
      </c>
      <c r="C49" s="62" t="s">
        <v>18</v>
      </c>
      <c r="D49" s="62"/>
      <c r="E49" s="62"/>
      <c r="V49" s="55"/>
    </row>
    <row r="50" spans="1:22" ht="15">
      <c r="V50" s="55"/>
    </row>
    <row r="51" spans="1:22" ht="15">
      <c r="A51" s="47" t="s">
        <v>71</v>
      </c>
      <c r="V51" s="55"/>
    </row>
    <row r="53" spans="1:22" ht="15">
      <c r="B53" s="63" t="s">
        <v>4</v>
      </c>
      <c r="V53" s="55"/>
    </row>
    <row r="54" spans="1:22">
      <c r="B54" s="63" t="s">
        <v>5</v>
      </c>
    </row>
    <row r="55" spans="1:22">
      <c r="B55" s="63" t="s">
        <v>6</v>
      </c>
    </row>
    <row r="57" spans="1:22">
      <c r="B57" s="63" t="s">
        <v>7</v>
      </c>
    </row>
    <row r="58" spans="1:22">
      <c r="B58" s="63"/>
    </row>
    <row r="59" spans="1:22">
      <c r="B59" s="63"/>
    </row>
    <row r="60" spans="1:22" ht="15">
      <c r="A60" s="64" t="s">
        <v>99</v>
      </c>
      <c r="B60" s="65"/>
      <c r="C60" s="65"/>
      <c r="D60" s="65"/>
      <c r="E60" s="65"/>
    </row>
    <row r="61" spans="1:22">
      <c r="A61" s="65"/>
      <c r="B61" s="65"/>
      <c r="C61" s="65"/>
      <c r="D61" s="65"/>
      <c r="E61" s="65"/>
    </row>
    <row r="62" spans="1:22">
      <c r="A62" s="65" t="s">
        <v>96</v>
      </c>
      <c r="C62" s="65"/>
      <c r="D62" s="65"/>
      <c r="E62" s="65"/>
      <c r="F62" s="65"/>
    </row>
    <row r="64" spans="1:22">
      <c r="B64" s="66" t="s">
        <v>80</v>
      </c>
      <c r="C64" s="66" t="s">
        <v>74</v>
      </c>
      <c r="D64" s="66" t="s">
        <v>75</v>
      </c>
      <c r="E64" s="66" t="s">
        <v>81</v>
      </c>
      <c r="F64" s="66" t="s">
        <v>97</v>
      </c>
    </row>
    <row r="65" spans="2:6">
      <c r="B65" s="67">
        <v>150</v>
      </c>
      <c r="C65" s="67">
        <v>400</v>
      </c>
      <c r="D65" s="67">
        <v>600</v>
      </c>
      <c r="E65" s="8">
        <f>C65+D65</f>
        <v>1000</v>
      </c>
      <c r="F65" s="67">
        <v>1000</v>
      </c>
    </row>
    <row r="66" spans="2:6">
      <c r="B66" s="68" t="s">
        <v>82</v>
      </c>
      <c r="C66" s="68">
        <f>$B$65+150</f>
        <v>300</v>
      </c>
      <c r="D66" s="68">
        <f>$B$65+150</f>
        <v>300</v>
      </c>
      <c r="E66" s="68">
        <f>C66+D66</f>
        <v>600</v>
      </c>
    </row>
    <row r="67" spans="2:6">
      <c r="B67" s="68" t="s">
        <v>83</v>
      </c>
      <c r="C67" s="68">
        <f>E67-C66</f>
        <v>700</v>
      </c>
      <c r="D67" s="68">
        <f>E67-D66</f>
        <v>700</v>
      </c>
      <c r="E67" s="68">
        <f>$F$65-F67</f>
        <v>1000</v>
      </c>
      <c r="F67" s="52">
        <v>0</v>
      </c>
    </row>
    <row r="68" spans="2:6">
      <c r="B68" s="68"/>
      <c r="C68" s="68"/>
      <c r="D68" s="68"/>
      <c r="E68" s="68"/>
    </row>
    <row r="69" spans="2:6">
      <c r="C69" s="71"/>
      <c r="D69" s="71"/>
      <c r="E69" s="71"/>
    </row>
    <row r="70" spans="2:6">
      <c r="C70" s="71">
        <f>C66</f>
        <v>300</v>
      </c>
      <c r="D70" s="71">
        <f>D67</f>
        <v>700</v>
      </c>
      <c r="E70" s="71">
        <f>C70+D70</f>
        <v>1000</v>
      </c>
    </row>
    <row r="71" spans="2:6">
      <c r="C71" s="71">
        <f>C67</f>
        <v>700</v>
      </c>
      <c r="D71" s="71">
        <f>D66</f>
        <v>300</v>
      </c>
      <c r="E71" s="71">
        <f>C71+D71</f>
        <v>1000</v>
      </c>
    </row>
    <row r="72" spans="2:6">
      <c r="C72" s="71"/>
      <c r="D72" s="71"/>
      <c r="E72" s="71"/>
    </row>
  </sheetData>
  <sheetProtection insertRows="0" deleteRows="0"/>
  <dataConsolidate/>
  <mergeCells count="6">
    <mergeCell ref="Q21:T21"/>
    <mergeCell ref="A21:C21"/>
    <mergeCell ref="D21:G21"/>
    <mergeCell ref="H21:J21"/>
    <mergeCell ref="K21:L21"/>
    <mergeCell ref="M21:P21"/>
  </mergeCells>
  <conditionalFormatting sqref="A24:U33">
    <cfRule type="expression" dxfId="240" priority="4">
      <formula>OR(A24="")</formula>
    </cfRule>
  </conditionalFormatting>
  <conditionalFormatting sqref="B65">
    <cfRule type="expression" dxfId="239" priority="29">
      <formula>NOT(OR(B65=50,B65=60,B65=80,B65=100,B65=120,B65=133,B65=150))</formula>
    </cfRule>
  </conditionalFormatting>
  <conditionalFormatting sqref="C24:C33">
    <cfRule type="cellIs" dxfId="238" priority="23" operator="lessThan">
      <formula>0</formula>
    </cfRule>
  </conditionalFormatting>
  <conditionalFormatting sqref="C65">
    <cfRule type="expression" dxfId="237" priority="28">
      <formula>NOT(AND(C65&gt;=B65+150,C65&lt;=F65-B65-150,E65=F65))</formula>
    </cfRule>
  </conditionalFormatting>
  <conditionalFormatting sqref="D24:D33">
    <cfRule type="expression" dxfId="236" priority="31">
      <formula>NOT(AND(D24&gt;=I24+150,D24&lt;=J24-I24-150,I24&gt;0,J24&gt;0))</formula>
    </cfRule>
  </conditionalFormatting>
  <conditionalFormatting sqref="D65">
    <cfRule type="expression" dxfId="235" priority="27">
      <formula>NOT(AND(D65&gt;=B65+150,D65&lt;=F65-B65-150,E65=F65))</formula>
    </cfRule>
  </conditionalFormatting>
  <conditionalFormatting sqref="E24:E33">
    <cfRule type="expression" dxfId="234" priority="30">
      <formula>NOT(AND(E24&gt;=I24+150,E24&lt;=J24-I24-150,I24&gt;0,J24&gt;0))</formula>
    </cfRule>
  </conditionalFormatting>
  <conditionalFormatting sqref="E65">
    <cfRule type="expression" dxfId="233" priority="26">
      <formula>NOT(AND(E65&gt;=2*(B65+150),E65=F65))</formula>
    </cfRule>
  </conditionalFormatting>
  <conditionalFormatting sqref="F24:F33">
    <cfRule type="expression" dxfId="232" priority="24">
      <formula>NOT(F24=J24)</formula>
    </cfRule>
  </conditionalFormatting>
  <conditionalFormatting sqref="F65">
    <cfRule type="cellIs" dxfId="231" priority="25" operator="notBetween">
      <formula>600</formula>
      <formula>1200</formula>
    </cfRule>
  </conditionalFormatting>
  <conditionalFormatting sqref="G24:G33">
    <cfRule type="cellIs" dxfId="230" priority="22" operator="notBetween">
      <formula>80</formula>
      <formula>175</formula>
    </cfRule>
  </conditionalFormatting>
  <conditionalFormatting sqref="H24:H33">
    <cfRule type="cellIs" dxfId="229" priority="21" operator="notBetween">
      <formula>2000</formula>
      <formula>8000</formula>
    </cfRule>
    <cfRule type="cellIs" dxfId="228" priority="20" operator="lessThan">
      <formula>2000</formula>
    </cfRule>
  </conditionalFormatting>
  <conditionalFormatting sqref="I24:I32">
    <cfRule type="expression" dxfId="227" priority="3">
      <formula>AND(OR(D24&gt;0,E24&gt;0),I24=0)</formula>
    </cfRule>
  </conditionalFormatting>
  <conditionalFormatting sqref="I24:I33">
    <cfRule type="expression" dxfId="226" priority="6">
      <formula>AND(OR(D24&gt;0,E24&gt;0),I24=0)</formula>
    </cfRule>
    <cfRule type="expression" dxfId="225" priority="13">
      <formula>OR(AND(L24="Power T",OR(I24=220)))</formula>
    </cfRule>
    <cfRule type="expression" dxfId="224" priority="14">
      <formula>OR(AND(L24="Power T",OR(I24=50)),AND(L24="Power S",OR(I24=220,I24=250)),AND(L24="Perform R",OR(I24=50,I24=220,I24=250)),AND(L24="Perform C",OR(I24=220,I24=250)))</formula>
    </cfRule>
    <cfRule type="expression" dxfId="223" priority="15">
      <formula>NOT(OR(I24=50,I24=60,I24=80,I24=100,I24=120,I24=133,I24=150,I24=172,I24=200,I24=220,I24=240,I24=250))</formula>
    </cfRule>
  </conditionalFormatting>
  <conditionalFormatting sqref="J24:J32">
    <cfRule type="expression" dxfId="222" priority="1">
      <formula>AND(OR(D24&gt;0,E24&gt;0),ISBLANK(J24))</formula>
    </cfRule>
  </conditionalFormatting>
  <conditionalFormatting sqref="J24:J33">
    <cfRule type="expression" dxfId="221" priority="7">
      <formula>AND(OR(D24&gt;0,E24&gt;0),J24=0)</formula>
    </cfRule>
    <cfRule type="cellIs" dxfId="220" priority="34" operator="notBetween">
      <formula>600</formula>
      <formula>1200</formula>
    </cfRule>
    <cfRule type="cellIs" dxfId="219" priority="2" operator="notEqual">
      <formula>F24</formula>
    </cfRule>
  </conditionalFormatting>
  <conditionalFormatting sqref="K24:K33">
    <cfRule type="expression" dxfId="218" priority="12">
      <formula>NOT(OR(K24="FTV",K24=""))</formula>
    </cfRule>
  </conditionalFormatting>
  <conditionalFormatting sqref="L24:L33">
    <cfRule type="expression" dxfId="217" priority="11">
      <formula>NOT(OR(L24="Power T",L24="Power S",L24="Perform R",L24="Perform C"))</formula>
    </cfRule>
    <cfRule type="expression" dxfId="216" priority="10">
      <formula>OR(AND(L24="Power T",OR(I24=50)),AND(L24="Power S",OR(I24=220,I24=250)),AND(L24="Perform R",OR(I24=50,I24=220,I24=250)),AND(L24="Perform C",OR(I24=220,I24=250)))</formula>
    </cfRule>
    <cfRule type="expression" dxfId="215" priority="9">
      <formula>OR(AND(L24="Power T",OR(I24=220)))</formula>
    </cfRule>
  </conditionalFormatting>
  <conditionalFormatting sqref="M24:M33">
    <cfRule type="expression" dxfId="214" priority="8">
      <formula>AND(P24="G",NOT(OR(M24=0.7,M24=0.75,M24=0.8)))</formula>
    </cfRule>
    <cfRule type="expression" dxfId="213" priority="18">
      <formula>NOT(OR(M24=0.45,M24=0.5,M24=0.55,M24=0.6,M24=0.63,M24=0.65,M24=0.675,M24=0.7,M24=0.75,M24=0.8))</formula>
    </cfRule>
  </conditionalFormatting>
  <conditionalFormatting sqref="N24:N33">
    <cfRule type="expression" dxfId="212" priority="19">
      <formula>NOT(OR(N24="SP 25",N24="SP 25",N24="PVDF 25",N24="PVDF 35",N24="PUR 50",N24="PVCF 150",N24="HPS 200",N24="PRISMA",N24="PRISMA ELEMENTS",N24="Inox 304",N24="Inox 316L",N24="Inox 316"))</formula>
    </cfRule>
  </conditionalFormatting>
  <conditionalFormatting sqref="P24:P33">
    <cfRule type="expression" dxfId="211" priority="5">
      <formula>AND(P24="G",NOT(OR(M24=0.7,M24=0.75,M24=0.8)))</formula>
    </cfRule>
    <cfRule type="expression" dxfId="210" priority="33">
      <formula>NOT(OR(P24="S",P24="V",P24="V2",P24="G",P24="M",P24="M3",P24="M8"))</formula>
    </cfRule>
  </conditionalFormatting>
  <conditionalFormatting sqref="Q24:Q33">
    <cfRule type="expression" dxfId="209" priority="16">
      <formula>NOT(OR(Q24=0.45,Q24=0.5,Q24=0.55,Q24=0.6,Q24=0.63,Q24=0.65,Q24=0.675,Q24=0.7,Q24=0.75,Q24=0.8))</formula>
    </cfRule>
  </conditionalFormatting>
  <conditionalFormatting sqref="R24:R33">
    <cfRule type="expression" dxfId="208" priority="17">
      <formula>NOT(OR(R24="SP 25",R24="SP 25",R24="PVDF 25",R24="PVDF 35",R24="PUR 50",R24="PVCF 150",R24="HPS 200",R24="PRISMA",R24="PRISMA ELEMENTS",R24="Inox 304",R24="Inox 316L",R24="Inox 316"))</formula>
    </cfRule>
  </conditionalFormatting>
  <conditionalFormatting sqref="T24:T33">
    <cfRule type="expression" dxfId="207" priority="32">
      <formula>NOT(OR(T24="S",T24="V",T24="V2",T24="G",T24="M2"))</formula>
    </cfRule>
  </conditionalFormatting>
  <dataValidations count="16">
    <dataValidation type="list" allowBlank="1" sqref="K24:K32" xr:uid="{11EFEC9C-DFEE-4FF3-89FB-19F77197FCB3}">
      <formula1>"FTV"</formula1>
    </dataValidation>
    <dataValidation type="list" allowBlank="1" sqref="I24:I33" xr:uid="{902C6EE2-A4E2-4830-B4A8-45F428668BDD}">
      <formula1>"50,60,80,100,120,133,150,172,200,220,240,250"</formula1>
    </dataValidation>
    <dataValidation type="list" allowBlank="1" sqref="M24:M33 Q24:Q33" xr:uid="{A0B5109E-8C66-497C-87C5-DE0420AEF545}">
      <formula1>"0,45,0,50,0,55,0,60,0,63,0,65,0,675,0,70,0,75,0,80"</formula1>
    </dataValidation>
    <dataValidation type="list" allowBlank="1" sqref="N24:N33 R24:R33" xr:uid="{0F1E6276-F1AA-46B6-A2B0-8CDD5449E4B5}">
      <formula1>"SP 25,SP 25,PVDF 25,PVDF 35,PUR 50,PVCF 150,HPS 200,PRISMA,PRISMA ELEMENTS,Inox 304,Inox 316L,Inox 316"</formula1>
    </dataValidation>
    <dataValidation type="whole" errorStyle="information" allowBlank="1" errorTitle="wrong" sqref="G24:G33" xr:uid="{586E3813-88A6-4396-98CE-9F9BCA1F1E99}">
      <formula1>80</formula1>
      <formula2>175</formula2>
    </dataValidation>
    <dataValidation type="whole" errorStyle="information" allowBlank="1" errorTitle="Wrong length" error="Insert length (whole number)_x000a_2000 to 8000 mm" sqref="H24:H33" xr:uid="{301476A5-62A9-4413-A9E5-A9BC932139A8}">
      <formula1>2000</formula1>
      <formula2>8000</formula2>
    </dataValidation>
    <dataValidation type="whole" allowBlank="1" showInputMessage="1" showErrorMessage="1" sqref="F65" xr:uid="{2D1E94B6-E5B2-4BA9-9B2A-10E7EBE2B263}">
      <formula1>600</formula1>
      <formula2>1200</formula2>
    </dataValidation>
    <dataValidation type="list" allowBlank="1" sqref="T24:T33" xr:uid="{B91DB3B3-5D90-4DDB-8E84-83544CBB7B11}">
      <formula1>"S,V,V2,G,M2"</formula1>
    </dataValidation>
    <dataValidation type="list" allowBlank="1" sqref="P24:P33" xr:uid="{5210CF2A-F3D0-48AF-8D9F-D3BAFE2AEBB3}">
      <formula1>"S,V,V2,G,M,M3,M8"</formula1>
    </dataValidation>
    <dataValidation type="list" allowBlank="1" sqref="L24:L33" xr:uid="{9A33907D-E034-4586-8285-47182FD7B6F9}">
      <formula1>"Power T,Power S,Perform R,Perform C"</formula1>
    </dataValidation>
    <dataValidation type="whole" errorStyle="information" allowBlank="1" errorTitle="Wrong module" error="Insert module M [mm] (whole number):_x000a_600 mm to 1200 mm_x000a_1000 mm standard module_x000a_1200 mm standard module" sqref="J24:J33" xr:uid="{534E4309-ADA9-4E19-893E-1EDE55C2D948}">
      <formula1>600</formula1>
      <formula2>1200</formula2>
    </dataValidation>
    <dataValidation type="list" allowBlank="1" sqref="B65" xr:uid="{3D81E6FC-76E0-4568-A84A-CB1BE50228F5}">
      <formula1>"50,60,80,100,120,133,150"</formula1>
    </dataValidation>
    <dataValidation type="custom" errorStyle="information" allowBlank="1" errorTitle="wrong" sqref="D24:D33" xr:uid="{FEB48DBC-65EE-436A-8FCD-D1573857AFA3}">
      <formula1>AND(D24&gt;=I24+150,D24&lt;=J24-60-I24-150)</formula1>
    </dataValidation>
    <dataValidation type="custom" errorStyle="information" allowBlank="1" errorTitle="wrong" sqref="E24:E33" xr:uid="{DAB62D85-2845-43C8-84F3-00550AF303BA}">
      <formula1>AND(E24&gt;=I24+150,E24&lt;=J24-60-I24-150)</formula1>
    </dataValidation>
    <dataValidation type="whole" operator="greaterThanOrEqual" allowBlank="1" sqref="C24:C33" xr:uid="{3FBCE851-3C85-48A2-AA94-B58EEF31FB5A}">
      <formula1>0</formula1>
    </dataValidation>
    <dataValidation allowBlank="1" sqref="F24:F33" xr:uid="{88A537B0-4DE6-4A9D-A7DA-6F62364A686D}"/>
  </dataValidations>
  <pageMargins left="0.39370078740157483" right="0.39370078740157483" top="0.39370078740157483" bottom="0.39370078740157483" header="0.31496062992125984" footer="0.31496062992125984"/>
  <pageSetup paperSize="9" scale="47" pageOrder="overThenDown" orientation="landscape" r:id="rId1"/>
  <drawing r:id="rId2"/>
  <legacyDrawing r:id="rId3"/>
  <tableParts count="1">
    <tablePart r:id="rId4"/>
  </tablePar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7A66A-1F05-4EDE-BF92-480CB2A13714}">
  <sheetPr codeName="Sheet6"/>
  <dimension ref="A1:V73"/>
  <sheetViews>
    <sheetView showGridLines="0" zoomScaleNormal="100" zoomScaleSheetLayoutView="70" workbookViewId="0">
      <selection activeCell="A5" sqref="A5"/>
    </sheetView>
  </sheetViews>
  <sheetFormatPr defaultRowHeight="14.25"/>
  <cols>
    <col min="1" max="1" width="17.625" style="46" customWidth="1"/>
    <col min="2" max="2" width="14.625" style="46" customWidth="1"/>
    <col min="3" max="10" width="10.625" style="46" customWidth="1"/>
    <col min="11" max="11" width="12" style="46" customWidth="1"/>
    <col min="12" max="12" width="11.375" style="46" customWidth="1"/>
    <col min="13" max="13" width="10.625" style="46" customWidth="1"/>
    <col min="14" max="15" width="12.625" style="46" customWidth="1"/>
    <col min="16" max="17" width="10.625" style="46" customWidth="1"/>
    <col min="18" max="19" width="12.625" style="46" customWidth="1"/>
    <col min="20" max="20" width="10.625" style="46" customWidth="1"/>
    <col min="21" max="21" width="24.625" style="46" customWidth="1"/>
    <col min="22" max="22" width="10.625" style="46" customWidth="1"/>
    <col min="23" max="16384" width="9" style="46"/>
  </cols>
  <sheetData>
    <row r="1" spans="1:22" s="73" customFormat="1" ht="15.75">
      <c r="B1" s="74"/>
      <c r="C1" s="75" t="s">
        <v>24</v>
      </c>
    </row>
    <row r="2" spans="1:22" s="73" customFormat="1" ht="26.25">
      <c r="C2" s="77" t="s">
        <v>100</v>
      </c>
    </row>
    <row r="3" spans="1:22" s="73" customFormat="1" ht="15.75">
      <c r="C3" s="78" t="s">
        <v>1</v>
      </c>
      <c r="D3" s="79" t="str" cm="1">
        <f t="array" ref="D3">LOOKUP(2,1/(Updates!A:A&lt;&gt;""),Updates!A:A)</f>
        <v>1.1</v>
      </c>
      <c r="E3" s="90" t="s">
        <v>2</v>
      </c>
      <c r="H3" s="76"/>
    </row>
    <row r="4" spans="1:22" s="73" customFormat="1"/>
    <row r="5" spans="1:22" ht="15">
      <c r="A5" s="80" t="s">
        <v>26</v>
      </c>
      <c r="B5" s="81" t="str">
        <f>IF('FTV Panel'!B5=0,"",'FTV Panel'!B5)</f>
        <v/>
      </c>
      <c r="C5" s="82"/>
    </row>
    <row r="6" spans="1:22" ht="15">
      <c r="A6" s="80" t="s">
        <v>27</v>
      </c>
      <c r="B6" s="81" t="str">
        <f>IF('FTV Panel'!B6=0,"",'FTV Panel'!B6)</f>
        <v/>
      </c>
      <c r="C6" s="82"/>
    </row>
    <row r="7" spans="1:22" ht="15">
      <c r="A7" s="80" t="s">
        <v>28</v>
      </c>
      <c r="B7" s="81" t="str">
        <f>IF('FTV Panel'!B7=0,"",'FTV Panel'!B7)</f>
        <v/>
      </c>
      <c r="C7" s="82"/>
    </row>
    <row r="8" spans="1:22" ht="15">
      <c r="A8" s="80" t="s">
        <v>29</v>
      </c>
      <c r="B8" s="81" t="str">
        <f>IF('FTV Panel'!B8=0,"",'FTV Panel'!B8)</f>
        <v/>
      </c>
      <c r="C8" s="82"/>
    </row>
    <row r="9" spans="1:22" ht="15">
      <c r="A9" s="80" t="s">
        <v>30</v>
      </c>
      <c r="B9" s="81" t="str">
        <f>IF('FTV Panel'!B9=0,"",'FTV Panel'!B9)</f>
        <v/>
      </c>
      <c r="C9" s="82"/>
    </row>
    <row r="10" spans="1:22">
      <c r="U10" s="70"/>
      <c r="V10" s="70"/>
    </row>
    <row r="11" spans="1:22">
      <c r="U11" s="70"/>
      <c r="V11" s="70"/>
    </row>
    <row r="12" spans="1:22" ht="15">
      <c r="A12" s="80" t="s">
        <v>31</v>
      </c>
      <c r="B12" s="81" t="str">
        <f>IF('FTV Panel'!B12=0,"",'FTV Panel'!B12)</f>
        <v/>
      </c>
      <c r="C12" s="82"/>
      <c r="U12" s="70"/>
      <c r="V12" s="70"/>
    </row>
    <row r="13" spans="1:22" ht="15">
      <c r="A13" s="80" t="s">
        <v>32</v>
      </c>
      <c r="B13" s="81" t="str">
        <f>IF('FTV Panel'!B13=0,"",'FTV Panel'!B13)</f>
        <v/>
      </c>
      <c r="C13" s="82"/>
      <c r="M13" s="50"/>
      <c r="Q13" s="50"/>
      <c r="U13" s="70"/>
      <c r="V13" s="70"/>
    </row>
    <row r="14" spans="1:22" ht="15">
      <c r="A14" s="80" t="s">
        <v>33</v>
      </c>
      <c r="B14" s="81" t="str">
        <f>IF('FTV Panel'!B14=0,"",'FTV Panel'!B14)</f>
        <v/>
      </c>
      <c r="C14" s="82"/>
    </row>
    <row r="17" spans="1:22" ht="15">
      <c r="A17" s="80" t="s">
        <v>34</v>
      </c>
      <c r="B17" s="81" t="str">
        <f>IF('FTV Panel'!B17=0,"",'FTV Panel'!B17)</f>
        <v/>
      </c>
      <c r="C17" s="82"/>
    </row>
    <row r="21" spans="1:22" s="73" customFormat="1" ht="15.75" customHeight="1">
      <c r="A21" s="93" t="s">
        <v>35</v>
      </c>
      <c r="B21" s="93"/>
      <c r="C21" s="93"/>
      <c r="D21" s="93" t="s">
        <v>73</v>
      </c>
      <c r="E21" s="93"/>
      <c r="F21" s="93"/>
      <c r="G21" s="93"/>
      <c r="H21" s="93" t="s">
        <v>36</v>
      </c>
      <c r="I21" s="93"/>
      <c r="J21" s="93"/>
      <c r="K21" s="93" t="s">
        <v>37</v>
      </c>
      <c r="L21" s="93"/>
      <c r="M21" s="94" t="s">
        <v>38</v>
      </c>
      <c r="N21" s="95"/>
      <c r="O21" s="95"/>
      <c r="P21" s="96"/>
      <c r="Q21" s="94" t="s">
        <v>39</v>
      </c>
      <c r="R21" s="95"/>
      <c r="S21" s="95"/>
      <c r="T21" s="96"/>
      <c r="U21" s="84" t="s">
        <v>40</v>
      </c>
      <c r="V21" s="84" t="s">
        <v>41</v>
      </c>
    </row>
    <row r="22" spans="1:22" ht="3" customHeight="1">
      <c r="A22" s="51"/>
      <c r="B22" s="51"/>
      <c r="C22" s="51"/>
      <c r="D22" s="51"/>
      <c r="E22" s="51"/>
      <c r="F22" s="51"/>
      <c r="G22" s="51"/>
      <c r="H22" s="51"/>
      <c r="I22" s="51"/>
      <c r="J22" s="51"/>
      <c r="K22" s="51"/>
      <c r="L22" s="51"/>
      <c r="M22" s="51"/>
      <c r="N22" s="51"/>
      <c r="O22" s="51"/>
      <c r="P22" s="51"/>
      <c r="Q22" s="51"/>
      <c r="R22" s="51"/>
      <c r="S22" s="51"/>
      <c r="T22" s="51"/>
      <c r="U22" s="51"/>
      <c r="V22" s="51"/>
    </row>
    <row r="23" spans="1:22" s="73" customFormat="1" ht="45">
      <c r="A23" s="85" t="s">
        <v>42</v>
      </c>
      <c r="B23" s="86" t="s">
        <v>43</v>
      </c>
      <c r="C23" s="86" t="s">
        <v>44</v>
      </c>
      <c r="D23" s="86" t="s">
        <v>74</v>
      </c>
      <c r="E23" s="86" t="s">
        <v>75</v>
      </c>
      <c r="F23" s="86" t="s">
        <v>94</v>
      </c>
      <c r="G23" s="86" t="s">
        <v>76</v>
      </c>
      <c r="H23" s="86" t="s">
        <v>45</v>
      </c>
      <c r="I23" s="86" t="s">
        <v>46</v>
      </c>
      <c r="J23" s="86" t="s">
        <v>47</v>
      </c>
      <c r="K23" s="86" t="s">
        <v>37</v>
      </c>
      <c r="L23" s="86" t="s">
        <v>48</v>
      </c>
      <c r="M23" s="86" t="s">
        <v>49</v>
      </c>
      <c r="N23" s="86" t="s">
        <v>50</v>
      </c>
      <c r="O23" s="86" t="s">
        <v>51</v>
      </c>
      <c r="P23" s="86" t="s">
        <v>52</v>
      </c>
      <c r="Q23" s="86" t="s">
        <v>53</v>
      </c>
      <c r="R23" s="86" t="s">
        <v>54</v>
      </c>
      <c r="S23" s="86" t="s">
        <v>55</v>
      </c>
      <c r="T23" s="86" t="s">
        <v>56</v>
      </c>
      <c r="U23" s="86" t="s">
        <v>40</v>
      </c>
      <c r="V23" s="87" t="s">
        <v>57</v>
      </c>
    </row>
    <row r="24" spans="1:22">
      <c r="A24" s="18"/>
      <c r="B24" s="4"/>
      <c r="C24" s="4"/>
      <c r="D24" s="5"/>
      <c r="E24" s="5"/>
      <c r="F24" s="8">
        <f>D24+E24</f>
        <v>0</v>
      </c>
      <c r="G24" s="5"/>
      <c r="H24" s="5"/>
      <c r="I24" s="4"/>
      <c r="J24" s="6"/>
      <c r="K24" s="4" t="s">
        <v>58</v>
      </c>
      <c r="L24" s="4"/>
      <c r="M24" s="12"/>
      <c r="N24" s="4"/>
      <c r="O24" s="4"/>
      <c r="P24" s="4"/>
      <c r="Q24" s="12"/>
      <c r="R24" s="4"/>
      <c r="S24" s="4"/>
      <c r="T24" s="4"/>
      <c r="U24" s="7"/>
      <c r="V24" s="19">
        <f>C24*H24/1000*J24/1000</f>
        <v>0</v>
      </c>
    </row>
    <row r="25" spans="1:22">
      <c r="A25" s="18"/>
      <c r="B25" s="4"/>
      <c r="C25" s="4"/>
      <c r="D25" s="5"/>
      <c r="E25" s="5"/>
      <c r="F25" s="8">
        <f t="shared" ref="F25:F32" si="0">D25+E25</f>
        <v>0</v>
      </c>
      <c r="G25" s="5"/>
      <c r="H25" s="5"/>
      <c r="I25" s="4"/>
      <c r="J25" s="6"/>
      <c r="K25" s="4" t="s">
        <v>58</v>
      </c>
      <c r="L25" s="4"/>
      <c r="M25" s="13"/>
      <c r="N25" s="4"/>
      <c r="O25" s="4"/>
      <c r="P25" s="4"/>
      <c r="Q25" s="13"/>
      <c r="R25" s="4"/>
      <c r="S25" s="4"/>
      <c r="T25" s="4"/>
      <c r="U25" s="7"/>
      <c r="V25" s="19">
        <f>C25*H25/1000*J25/1000</f>
        <v>0</v>
      </c>
    </row>
    <row r="26" spans="1:22">
      <c r="A26" s="18"/>
      <c r="B26" s="4"/>
      <c r="C26" s="4"/>
      <c r="D26" s="5"/>
      <c r="E26" s="5"/>
      <c r="F26" s="8">
        <f t="shared" si="0"/>
        <v>0</v>
      </c>
      <c r="G26" s="5"/>
      <c r="H26" s="5"/>
      <c r="I26" s="4"/>
      <c r="J26" s="6"/>
      <c r="K26" s="4" t="s">
        <v>58</v>
      </c>
      <c r="L26" s="4"/>
      <c r="M26" s="13"/>
      <c r="N26" s="4"/>
      <c r="O26" s="4"/>
      <c r="P26" s="4"/>
      <c r="Q26" s="13"/>
      <c r="R26" s="4"/>
      <c r="S26" s="4"/>
      <c r="T26" s="4"/>
      <c r="U26" s="7"/>
      <c r="V26" s="19">
        <f>C26*H26/1000*J26/1000</f>
        <v>0</v>
      </c>
    </row>
    <row r="27" spans="1:22">
      <c r="A27" s="18"/>
      <c r="B27" s="4"/>
      <c r="C27" s="4"/>
      <c r="D27" s="5"/>
      <c r="E27" s="5"/>
      <c r="F27" s="8">
        <f>D27+E27</f>
        <v>0</v>
      </c>
      <c r="G27" s="5"/>
      <c r="H27" s="5"/>
      <c r="I27" s="4"/>
      <c r="J27" s="6"/>
      <c r="K27" s="4" t="s">
        <v>58</v>
      </c>
      <c r="L27" s="4"/>
      <c r="M27" s="12"/>
      <c r="N27" s="4"/>
      <c r="O27" s="4"/>
      <c r="P27" s="4"/>
      <c r="Q27" s="12"/>
      <c r="R27" s="4"/>
      <c r="S27" s="4"/>
      <c r="T27" s="4"/>
      <c r="U27" s="7"/>
      <c r="V27" s="19">
        <f>C27*H27/1000*J27/1000</f>
        <v>0</v>
      </c>
    </row>
    <row r="28" spans="1:22">
      <c r="A28" s="18"/>
      <c r="B28" s="4"/>
      <c r="C28" s="4"/>
      <c r="D28" s="5"/>
      <c r="E28" s="5"/>
      <c r="F28" s="8">
        <f t="shared" si="0"/>
        <v>0</v>
      </c>
      <c r="G28" s="5"/>
      <c r="H28" s="5"/>
      <c r="I28" s="4"/>
      <c r="J28" s="6"/>
      <c r="K28" s="4" t="s">
        <v>58</v>
      </c>
      <c r="L28" s="4"/>
      <c r="M28" s="12"/>
      <c r="N28" s="4"/>
      <c r="O28" s="4"/>
      <c r="P28" s="4"/>
      <c r="Q28" s="12"/>
      <c r="R28" s="4"/>
      <c r="S28" s="4"/>
      <c r="T28" s="4"/>
      <c r="U28" s="7"/>
      <c r="V28" s="19">
        <f t="shared" ref="V28:V32" si="1">C28*H28/1000*J28/1000</f>
        <v>0</v>
      </c>
    </row>
    <row r="29" spans="1:22">
      <c r="A29" s="18"/>
      <c r="B29" s="4"/>
      <c r="C29" s="4"/>
      <c r="D29" s="5"/>
      <c r="E29" s="5"/>
      <c r="F29" s="8">
        <f t="shared" si="0"/>
        <v>0</v>
      </c>
      <c r="G29" s="5"/>
      <c r="H29" s="5"/>
      <c r="I29" s="4"/>
      <c r="J29" s="6"/>
      <c r="K29" s="4" t="s">
        <v>58</v>
      </c>
      <c r="L29" s="4"/>
      <c r="M29" s="12"/>
      <c r="N29" s="4"/>
      <c r="O29" s="4"/>
      <c r="P29" s="4"/>
      <c r="Q29" s="12"/>
      <c r="R29" s="4"/>
      <c r="S29" s="4"/>
      <c r="T29" s="4"/>
      <c r="U29" s="7"/>
      <c r="V29" s="19">
        <f t="shared" si="1"/>
        <v>0</v>
      </c>
    </row>
    <row r="30" spans="1:22">
      <c r="A30" s="18"/>
      <c r="B30" s="4"/>
      <c r="C30" s="4"/>
      <c r="D30" s="5"/>
      <c r="E30" s="5"/>
      <c r="F30" s="8">
        <f t="shared" si="0"/>
        <v>0</v>
      </c>
      <c r="G30" s="5"/>
      <c r="H30" s="5"/>
      <c r="I30" s="4"/>
      <c r="J30" s="6"/>
      <c r="K30" s="4" t="s">
        <v>58</v>
      </c>
      <c r="L30" s="4"/>
      <c r="M30" s="12"/>
      <c r="N30" s="4"/>
      <c r="O30" s="4"/>
      <c r="P30" s="4"/>
      <c r="Q30" s="12"/>
      <c r="R30" s="4"/>
      <c r="S30" s="4"/>
      <c r="T30" s="4"/>
      <c r="U30" s="7"/>
      <c r="V30" s="19">
        <f t="shared" si="1"/>
        <v>0</v>
      </c>
    </row>
    <row r="31" spans="1:22">
      <c r="A31" s="18"/>
      <c r="B31" s="4"/>
      <c r="C31" s="4"/>
      <c r="D31" s="5"/>
      <c r="E31" s="5"/>
      <c r="F31" s="8">
        <f t="shared" si="0"/>
        <v>0</v>
      </c>
      <c r="G31" s="5"/>
      <c r="H31" s="5"/>
      <c r="I31" s="4"/>
      <c r="J31" s="6"/>
      <c r="K31" s="4" t="s">
        <v>58</v>
      </c>
      <c r="L31" s="4"/>
      <c r="M31" s="12"/>
      <c r="N31" s="4"/>
      <c r="O31" s="4"/>
      <c r="P31" s="4"/>
      <c r="Q31" s="12"/>
      <c r="R31" s="4"/>
      <c r="S31" s="4"/>
      <c r="T31" s="4"/>
      <c r="U31" s="7"/>
      <c r="V31" s="19">
        <f t="shared" si="1"/>
        <v>0</v>
      </c>
    </row>
    <row r="32" spans="1:22">
      <c r="A32" s="18"/>
      <c r="B32" s="4"/>
      <c r="C32" s="4"/>
      <c r="D32" s="5"/>
      <c r="E32" s="5"/>
      <c r="F32" s="8">
        <f t="shared" si="0"/>
        <v>0</v>
      </c>
      <c r="G32" s="5"/>
      <c r="H32" s="5"/>
      <c r="I32" s="4"/>
      <c r="J32" s="6"/>
      <c r="K32" s="4" t="s">
        <v>58</v>
      </c>
      <c r="L32" s="4"/>
      <c r="M32" s="12"/>
      <c r="N32" s="4"/>
      <c r="O32" s="4"/>
      <c r="P32" s="4"/>
      <c r="Q32" s="12"/>
      <c r="R32" s="4"/>
      <c r="S32" s="4"/>
      <c r="T32" s="4"/>
      <c r="U32" s="7"/>
      <c r="V32" s="19">
        <f t="shared" si="1"/>
        <v>0</v>
      </c>
    </row>
    <row r="33" spans="1:22">
      <c r="A33" s="20" t="s">
        <v>59</v>
      </c>
      <c r="B33" s="21" t="s">
        <v>60</v>
      </c>
      <c r="C33" s="21">
        <v>0</v>
      </c>
      <c r="D33" s="22">
        <v>400</v>
      </c>
      <c r="E33" s="22">
        <v>400</v>
      </c>
      <c r="F33" s="36">
        <f>D33+E33</f>
        <v>800</v>
      </c>
      <c r="G33" s="22">
        <v>90</v>
      </c>
      <c r="H33" s="22">
        <v>5000</v>
      </c>
      <c r="I33" s="21">
        <v>150</v>
      </c>
      <c r="J33" s="23">
        <v>1000</v>
      </c>
      <c r="K33" s="21" t="s">
        <v>58</v>
      </c>
      <c r="L33" s="21" t="s">
        <v>61</v>
      </c>
      <c r="M33" s="37">
        <v>0.55000000000000004</v>
      </c>
      <c r="N33" s="21" t="s">
        <v>62</v>
      </c>
      <c r="O33" s="21" t="s">
        <v>63</v>
      </c>
      <c r="P33" s="21" t="s">
        <v>64</v>
      </c>
      <c r="Q33" s="37">
        <v>0.5</v>
      </c>
      <c r="R33" s="21" t="s">
        <v>62</v>
      </c>
      <c r="S33" s="21" t="s">
        <v>63</v>
      </c>
      <c r="T33" s="21" t="s">
        <v>65</v>
      </c>
      <c r="U33" s="25" t="s">
        <v>66</v>
      </c>
      <c r="V33" s="26">
        <f>C33*H33/1000*J33/1000</f>
        <v>0</v>
      </c>
    </row>
    <row r="34" spans="1:22">
      <c r="A34" s="27"/>
      <c r="B34" s="28"/>
      <c r="C34" s="28"/>
      <c r="D34" s="29"/>
      <c r="E34" s="29"/>
      <c r="F34" s="38"/>
      <c r="G34" s="29"/>
      <c r="H34" s="29"/>
      <c r="I34" s="28"/>
      <c r="J34" s="28"/>
      <c r="K34" s="28"/>
      <c r="L34" s="28"/>
      <c r="M34" s="28"/>
      <c r="N34" s="28"/>
      <c r="O34" s="28"/>
      <c r="P34" s="28"/>
      <c r="Q34" s="28"/>
      <c r="R34" s="28"/>
      <c r="S34" s="28"/>
      <c r="T34" s="28"/>
      <c r="U34" s="39" t="s">
        <v>67</v>
      </c>
      <c r="V34" s="30">
        <f>SUBTOTAL(109,Table5[Total
Q×L×M '[m2']])</f>
        <v>0</v>
      </c>
    </row>
    <row r="35" spans="1:22">
      <c r="A35" s="50"/>
      <c r="C35" s="52"/>
      <c r="U35" s="53"/>
      <c r="V35" s="54"/>
    </row>
    <row r="36" spans="1:22">
      <c r="U36" s="53"/>
      <c r="V36" s="54"/>
    </row>
    <row r="37" spans="1:22">
      <c r="U37" s="53"/>
      <c r="V37" s="54"/>
    </row>
    <row r="38" spans="1:22" ht="15">
      <c r="A38" s="47" t="s">
        <v>8</v>
      </c>
      <c r="V38" s="55"/>
    </row>
    <row r="39" spans="1:22" ht="14.25" customHeight="1"/>
    <row r="40" spans="1:22" ht="14.25" customHeight="1">
      <c r="A40" s="46" t="s">
        <v>68</v>
      </c>
      <c r="V40" s="55"/>
    </row>
    <row r="41" spans="1:22" ht="14.25" customHeight="1">
      <c r="V41" s="55"/>
    </row>
    <row r="42" spans="1:22" ht="14.25" customHeight="1">
      <c r="A42" s="46" t="s">
        <v>69</v>
      </c>
      <c r="V42" s="55"/>
    </row>
    <row r="43" spans="1:22" ht="14.25" customHeight="1">
      <c r="A43" s="46" t="s">
        <v>70</v>
      </c>
      <c r="V43" s="55"/>
    </row>
    <row r="44" spans="1:22" ht="14.25" customHeight="1">
      <c r="V44" s="55"/>
    </row>
    <row r="45" spans="1:22" ht="14.25" customHeight="1">
      <c r="B45" s="48" t="s">
        <v>11</v>
      </c>
      <c r="C45" s="46" t="s">
        <v>12</v>
      </c>
      <c r="V45" s="55"/>
    </row>
    <row r="46" spans="1:22" ht="14.25" customHeight="1">
      <c r="B46" s="7" t="s">
        <v>13</v>
      </c>
      <c r="C46" s="56" t="s">
        <v>14</v>
      </c>
      <c r="D46" s="56"/>
      <c r="E46" s="56"/>
      <c r="V46" s="55"/>
    </row>
    <row r="47" spans="1:22" ht="14.25" customHeight="1">
      <c r="B47" s="57" t="s">
        <v>13</v>
      </c>
      <c r="C47" s="58" t="s">
        <v>15</v>
      </c>
      <c r="D47" s="58"/>
      <c r="E47" s="58"/>
      <c r="V47" s="55"/>
    </row>
    <row r="48" spans="1:22" ht="14.25" customHeight="1">
      <c r="B48" s="59" t="s">
        <v>13</v>
      </c>
      <c r="C48" s="60" t="s">
        <v>16</v>
      </c>
      <c r="D48" s="60"/>
      <c r="E48" s="60"/>
      <c r="V48" s="55"/>
    </row>
    <row r="49" spans="1:22" ht="14.25" customHeight="1">
      <c r="B49" s="61" t="s">
        <v>17</v>
      </c>
      <c r="C49" s="62" t="s">
        <v>18</v>
      </c>
      <c r="D49" s="62"/>
      <c r="E49" s="62"/>
      <c r="V49" s="55"/>
    </row>
    <row r="50" spans="1:22" ht="14.25" customHeight="1">
      <c r="V50" s="55"/>
    </row>
    <row r="51" spans="1:22" ht="15">
      <c r="V51" s="55"/>
    </row>
    <row r="52" spans="1:22" ht="15">
      <c r="A52" s="47" t="s">
        <v>71</v>
      </c>
      <c r="V52" s="55"/>
    </row>
    <row r="54" spans="1:22" ht="15">
      <c r="B54" s="63" t="s">
        <v>4</v>
      </c>
      <c r="V54" s="55"/>
    </row>
    <row r="55" spans="1:22">
      <c r="B55" s="63" t="s">
        <v>5</v>
      </c>
    </row>
    <row r="56" spans="1:22">
      <c r="B56" s="63" t="s">
        <v>6</v>
      </c>
    </row>
    <row r="58" spans="1:22">
      <c r="B58" s="63" t="s">
        <v>7</v>
      </c>
    </row>
    <row r="59" spans="1:22">
      <c r="B59" s="63"/>
    </row>
    <row r="60" spans="1:22">
      <c r="B60" s="63"/>
    </row>
    <row r="61" spans="1:22" ht="15">
      <c r="A61" s="64" t="s">
        <v>101</v>
      </c>
      <c r="B61" s="65"/>
      <c r="C61" s="65"/>
      <c r="D61" s="65"/>
      <c r="E61" s="65"/>
    </row>
    <row r="62" spans="1:22">
      <c r="A62" s="65"/>
      <c r="B62" s="65"/>
      <c r="C62" s="65"/>
      <c r="D62" s="65"/>
      <c r="E62" s="65"/>
    </row>
    <row r="63" spans="1:22">
      <c r="A63" s="65" t="s">
        <v>96</v>
      </c>
      <c r="C63" s="65"/>
      <c r="D63" s="65"/>
      <c r="E63" s="65"/>
      <c r="F63" s="65"/>
    </row>
    <row r="65" spans="2:6">
      <c r="B65" s="66" t="s">
        <v>80</v>
      </c>
      <c r="C65" s="66" t="s">
        <v>74</v>
      </c>
      <c r="D65" s="66" t="s">
        <v>75</v>
      </c>
      <c r="E65" s="66" t="s">
        <v>81</v>
      </c>
      <c r="F65" s="66" t="s">
        <v>97</v>
      </c>
    </row>
    <row r="66" spans="2:6">
      <c r="B66" s="67">
        <v>150</v>
      </c>
      <c r="C66" s="67">
        <v>400</v>
      </c>
      <c r="D66" s="67">
        <v>400</v>
      </c>
      <c r="E66" s="8">
        <f t="shared" ref="E66" si="2">C66+D66</f>
        <v>800</v>
      </c>
      <c r="F66" s="67">
        <v>1000</v>
      </c>
    </row>
    <row r="67" spans="2:6">
      <c r="B67" s="68" t="s">
        <v>82</v>
      </c>
      <c r="C67" s="68">
        <f>$B$66+150</f>
        <v>300</v>
      </c>
      <c r="D67" s="68">
        <f>$B$66+150</f>
        <v>300</v>
      </c>
      <c r="E67" s="68">
        <f>C67+D67</f>
        <v>600</v>
      </c>
    </row>
    <row r="68" spans="2:6">
      <c r="B68" s="68" t="s">
        <v>83</v>
      </c>
      <c r="C68" s="68">
        <f>E68-C67</f>
        <v>640</v>
      </c>
      <c r="D68" s="68">
        <f>E68-D67</f>
        <v>640</v>
      </c>
      <c r="E68" s="68">
        <f>$F$66-F68</f>
        <v>940</v>
      </c>
      <c r="F68" s="52">
        <v>60</v>
      </c>
    </row>
    <row r="69" spans="2:6">
      <c r="B69" s="68"/>
      <c r="C69" s="68"/>
      <c r="D69" s="68"/>
      <c r="E69" s="68"/>
    </row>
    <row r="70" spans="2:6">
      <c r="C70" s="71">
        <f>C67</f>
        <v>300</v>
      </c>
      <c r="D70" s="71">
        <f>D67</f>
        <v>300</v>
      </c>
      <c r="E70" s="71">
        <f t="shared" ref="E70:E71" si="3">C70+D70</f>
        <v>600</v>
      </c>
    </row>
    <row r="71" spans="2:6">
      <c r="C71" s="71">
        <f>C67</f>
        <v>300</v>
      </c>
      <c r="D71" s="71">
        <f>D68</f>
        <v>640</v>
      </c>
      <c r="E71" s="71">
        <f t="shared" si="3"/>
        <v>940</v>
      </c>
    </row>
    <row r="72" spans="2:6">
      <c r="C72" s="71">
        <f>C68</f>
        <v>640</v>
      </c>
      <c r="D72" s="71">
        <f>D67</f>
        <v>300</v>
      </c>
      <c r="E72" s="71">
        <f>C72+D72</f>
        <v>940</v>
      </c>
    </row>
    <row r="73" spans="2:6">
      <c r="C73" s="71">
        <f>C67</f>
        <v>300</v>
      </c>
      <c r="D73" s="71">
        <f>D67</f>
        <v>300</v>
      </c>
      <c r="E73" s="71">
        <f>C73+D73</f>
        <v>600</v>
      </c>
    </row>
  </sheetData>
  <sheetProtection sheet="1" objects="1" scenarios="1" insertRows="0" deleteRows="0"/>
  <dataConsolidate/>
  <mergeCells count="6">
    <mergeCell ref="Q21:T21"/>
    <mergeCell ref="A21:C21"/>
    <mergeCell ref="D21:G21"/>
    <mergeCell ref="H21:J21"/>
    <mergeCell ref="K21:L21"/>
    <mergeCell ref="M21:P21"/>
  </mergeCells>
  <conditionalFormatting sqref="A24:U33">
    <cfRule type="expression" dxfId="157" priority="1">
      <formula>OR(A24="")</formula>
    </cfRule>
  </conditionalFormatting>
  <conditionalFormatting sqref="B66">
    <cfRule type="expression" dxfId="156" priority="27">
      <formula>NOT(OR(B66=50,B66=60,B66=80,B66=100,B66=120,B66=133,B66=150))</formula>
    </cfRule>
  </conditionalFormatting>
  <conditionalFormatting sqref="C24:C33">
    <cfRule type="cellIs" dxfId="155" priority="21" operator="lessThan">
      <formula>0</formula>
    </cfRule>
  </conditionalFormatting>
  <conditionalFormatting sqref="C66">
    <cfRule type="expression" dxfId="154" priority="26">
      <formula>NOT(AND(C66&gt;=B66+150,C66&lt;=F66-60-B66-150,E66&lt;=F66-60))</formula>
    </cfRule>
  </conditionalFormatting>
  <conditionalFormatting sqref="D24:D33">
    <cfRule type="expression" dxfId="153" priority="29">
      <formula>NOT(AND(D24&gt;=I24+150,D24&lt;=J24-60-I24-150,F24&lt;=J24-60,I24&gt;0,J24&gt;0))</formula>
    </cfRule>
  </conditionalFormatting>
  <conditionalFormatting sqref="D66">
    <cfRule type="expression" dxfId="152" priority="25">
      <formula>NOT(AND(D66&gt;=B66+150,D66&lt;=F66-60-B66-150,E66&lt;=F66-60))</formula>
    </cfRule>
  </conditionalFormatting>
  <conditionalFormatting sqref="E24:E33">
    <cfRule type="expression" dxfId="151" priority="28">
      <formula>NOT(AND(E24&gt;=I24+150,E24&lt;=J24-60-I24-150,F24&lt;=J24-60,I24&gt;0,J24&gt;0))</formula>
    </cfRule>
  </conditionalFormatting>
  <conditionalFormatting sqref="E66">
    <cfRule type="expression" dxfId="150" priority="24">
      <formula>NOT(AND(E66&gt;=2*(B66+150),E66&lt;=F66-60))</formula>
    </cfRule>
  </conditionalFormatting>
  <conditionalFormatting sqref="F24:F33">
    <cfRule type="expression" dxfId="149" priority="22">
      <formula>NOT(OR(AND(F24&gt;=2*(I24+150),F24&lt;=J24-60,D24&gt;0,E24&gt;0),F24=0))</formula>
    </cfRule>
  </conditionalFormatting>
  <conditionalFormatting sqref="F66">
    <cfRule type="cellIs" dxfId="148" priority="23" operator="notBetween">
      <formula>600</formula>
      <formula>1200</formula>
    </cfRule>
  </conditionalFormatting>
  <conditionalFormatting sqref="G24:G33">
    <cfRule type="cellIs" dxfId="147" priority="20" operator="notBetween">
      <formula>75</formula>
      <formula>175</formula>
    </cfRule>
  </conditionalFormatting>
  <conditionalFormatting sqref="H24:H33">
    <cfRule type="cellIs" dxfId="146" priority="18" operator="lessThan">
      <formula>2000</formula>
    </cfRule>
    <cfRule type="cellIs" dxfId="145" priority="19" operator="notBetween">
      <formula>2000</formula>
      <formula>10000</formula>
    </cfRule>
  </conditionalFormatting>
  <conditionalFormatting sqref="I24:I33">
    <cfRule type="expression" dxfId="144" priority="4">
      <formula>AND(OR(D24&gt;0,E24&gt;0),I24=0)</formula>
    </cfRule>
    <cfRule type="expression" dxfId="143" priority="11">
      <formula>OR(AND(L24="Power T",OR(I24=220)))</formula>
    </cfRule>
    <cfRule type="expression" dxfId="142" priority="12">
      <formula>OR(AND(L24="Power T",OR(I24=50)),AND(L24="Power S",OR(I24=220,I24=250)),AND(L24="Perform R",OR(I24=50,I24=220,I24=250)),AND(L24="Perform C",OR(I24=220,I24=250)))</formula>
    </cfRule>
    <cfRule type="expression" dxfId="141" priority="13">
      <formula>NOT(OR(I24=50,I24=60,I24=80,I24=100,I24=120,I24=133,I24=150,I24=172,I24=200,I24=220,I24=240,I24=250))</formula>
    </cfRule>
  </conditionalFormatting>
  <conditionalFormatting sqref="J24:J33">
    <cfRule type="expression" dxfId="140" priority="3">
      <formula>AND(OR(D24&gt;0,E24&gt;0),J24=0)</formula>
    </cfRule>
    <cfRule type="cellIs" dxfId="139" priority="33" operator="notBetween">
      <formula>600</formula>
      <formula>1200</formula>
    </cfRule>
  </conditionalFormatting>
  <conditionalFormatting sqref="K24:K33">
    <cfRule type="expression" dxfId="138" priority="9">
      <formula>NOT(OR(K24="FTV",K24=""))</formula>
    </cfRule>
  </conditionalFormatting>
  <conditionalFormatting sqref="L24:L33">
    <cfRule type="expression" dxfId="137" priority="6">
      <formula>OR(AND(L24="Power T",OR(I24=220)))</formula>
    </cfRule>
    <cfRule type="expression" dxfId="136" priority="7">
      <formula>OR(AND(L24="Power T",OR(I24=50)),AND(L24="Power S",OR(I24=220,I24=250)),AND(L24="Perform R",OR(I24=50,I24=220,I24=250)),AND(L24="Perform C",OR(I24=220,I24=250)))</formula>
    </cfRule>
    <cfRule type="expression" dxfId="135" priority="8">
      <formula>NOT(OR(L24="Power T",L24="Power S",L24="Perform R",L24="Perform C"))</formula>
    </cfRule>
  </conditionalFormatting>
  <conditionalFormatting sqref="M24:M33 Q24:Q33">
    <cfRule type="expression" dxfId="134" priority="16">
      <formula>NOT(OR(M24=0.45,M24=0.5,M24=0.55,M24=0.6,M24=0.63,M24=0.65,M24=0.675,M24=0.7,M24=0.75,M24=0.8))</formula>
    </cfRule>
  </conditionalFormatting>
  <conditionalFormatting sqref="N24:N33 R24:R33">
    <cfRule type="expression" dxfId="133" priority="17">
      <formula>NOT(OR(N24="SP 25",N24="SP 25",N24="PVDF 25",N24="PVDF 35",N24="PUR 50",N24="PVCF 150",N24="HPS 200",N24="PRISMA",N24="PRISMA ELEMENTS",N24="Inox 304",N24="Inox 316L",N24="Inox 316"))</formula>
    </cfRule>
  </conditionalFormatting>
  <conditionalFormatting sqref="P24:P33">
    <cfRule type="expression" dxfId="132" priority="31">
      <formula>NOT(OR(P24="M",P24="M8"))</formula>
    </cfRule>
  </conditionalFormatting>
  <conditionalFormatting sqref="T24:T33">
    <cfRule type="expression" dxfId="131" priority="30">
      <formula>NOT(OR(T24="S",T24="V",T24="V2",T24="G",T24="M2"))</formula>
    </cfRule>
  </conditionalFormatting>
  <dataValidations count="16">
    <dataValidation type="whole" errorStyle="information" allowBlank="1" errorTitle="Wrong length" error="Insert length (whole number)_x000a_2000 to 8000 mm" sqref="H30:H32 H25:H28" xr:uid="{CECEC377-AF21-4BD3-95DE-9CED3C427997}">
      <formula1>2000</formula1>
      <formula2>8000</formula2>
    </dataValidation>
    <dataValidation type="whole" allowBlank="1" showInputMessage="1" showErrorMessage="1" sqref="F66" xr:uid="{5062C962-1C54-44F1-BA9A-3BA2AA82228A}">
      <formula1>600</formula1>
      <formula2>1200</formula2>
    </dataValidation>
    <dataValidation type="list" allowBlank="1" sqref="B66 I24:I33" xr:uid="{8C365039-8256-4AD6-8842-DFE7F5E4CFCB}">
      <formula1>"50,60,80,100,120,133,150,172,200,220,240,250"</formula1>
    </dataValidation>
    <dataValidation type="whole" errorStyle="information" allowBlank="1" errorTitle="Wrong length" error="Insert length (whole number)_x000a_2000 to 8000 mm" sqref="H24 H33 H29" xr:uid="{00AF6DBD-AB07-4868-A624-FB6E30739AD0}">
      <formula1>2000</formula1>
      <formula2>10000</formula2>
    </dataValidation>
    <dataValidation type="list" allowBlank="1" sqref="M24:M33 Q24:Q33" xr:uid="{B7C8629A-081A-4443-8136-3E7B78DD9D9F}">
      <formula1>"0,45,0,50,0,55,0,60,0,63,0,65,0,675,0,70,0,75,0,80"</formula1>
    </dataValidation>
    <dataValidation type="whole" errorStyle="information" allowBlank="1" errorTitle="wrong" sqref="G24:G33" xr:uid="{85459F3B-405F-4BB0-9ABA-F047A712136A}">
      <formula1>75</formula1>
      <formula2>175</formula2>
    </dataValidation>
    <dataValidation type="list" allowBlank="1" sqref="T24:T33" xr:uid="{4314CF4C-4942-4A09-ADDA-2387CE362695}">
      <formula1>"S,V,V2,G,M2"</formula1>
    </dataValidation>
    <dataValidation type="list" allowBlank="1" sqref="P24:P33" xr:uid="{9D21B1EA-9CAB-4394-96D5-EF60949C8CAC}">
      <formula1>"M,M8"</formula1>
    </dataValidation>
    <dataValidation type="list" allowBlank="1" sqref="L24:L33" xr:uid="{FB71AE83-35ED-43B3-A636-FF4EA6B7632C}">
      <formula1>"Power T,Power S,Perform R,Perform C"</formula1>
    </dataValidation>
    <dataValidation type="whole" errorStyle="information" allowBlank="1" errorTitle="Wrong module" error="Insert module M [mm] (whole number):_x000a_600 mm to 1200 mm_x000a_1000 mm standard module_x000a_1200 mm standard module" sqref="J24:J33" xr:uid="{34E1A6B0-91A4-4CFA-AF69-F040B6EE412A}">
      <formula1>600</formula1>
      <formula2>1200</formula2>
    </dataValidation>
    <dataValidation type="custom" errorStyle="information" allowBlank="1" errorTitle="wrong" sqref="D24:D33" xr:uid="{5AC003EC-EB28-4557-9227-DDDF169D5E21}">
      <formula1>AND(D24&gt;=I24+150,D24&lt;=J24-60-I24-150)</formula1>
    </dataValidation>
    <dataValidation type="custom" errorStyle="information" allowBlank="1" errorTitle="wrong" sqref="E24:E33" xr:uid="{9C418ECF-E6BC-4B1F-9E70-EA918E34B5AF}">
      <formula1>AND(E24&gt;=I24+150,E24&lt;=J24-60-I24-150)</formula1>
    </dataValidation>
    <dataValidation type="custom" errorStyle="information" allowBlank="1" errorTitle="wrong" sqref="F24:F33" xr:uid="{71E1DC6E-BF78-42DF-84A0-BBC16AA88538}">
      <formula1>AND(F24&gt;=2*(I24+150),F24&lt;=J24-60)</formula1>
    </dataValidation>
    <dataValidation type="whole" operator="greaterThanOrEqual" allowBlank="1" sqref="C24:C33" xr:uid="{6C0195CD-E5D5-410C-BBE4-B122409093CC}">
      <formula1>0</formula1>
    </dataValidation>
    <dataValidation type="list" allowBlank="1" sqref="N24:N33 R24:R33" xr:uid="{F3FC3FB0-B201-494C-8AF4-80CAF9A22468}">
      <formula1>"SP 25,SP 25,PVDF 25,PVDF 35,PUR 50,PVCF 150,HPS 200,PRISMA,PRISMA ELEMENTS,Inox 304,Inox 316L,Inox 316"</formula1>
    </dataValidation>
    <dataValidation type="list" allowBlank="1" sqref="K24:K32" xr:uid="{9BCA0F70-00D5-4954-B8F1-6766AE126E62}">
      <formula1>"FTV"</formula1>
    </dataValidation>
  </dataValidations>
  <pageMargins left="0.39370078740157483" right="0.39370078740157483" top="0.39370078740157483" bottom="0.39370078740157483" header="0.31496062992125984" footer="0.31496062992125984"/>
  <pageSetup paperSize="9" scale="47" pageOrder="overThenDown" orientation="landscape" r:id="rId1"/>
  <drawing r:id="rId2"/>
  <legacyDrawing r:id="rId3"/>
  <tableParts count="1">
    <tablePart r:id="rId4"/>
  </tableParts>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60692B-73F5-4F06-BECE-90EC37CD9FA4}">
  <sheetPr codeName="Sheet7"/>
  <dimension ref="A1:X67"/>
  <sheetViews>
    <sheetView showGridLines="0" zoomScaleNormal="100" zoomScaleSheetLayoutView="70" workbookViewId="0">
      <selection activeCell="A5" sqref="A5"/>
    </sheetView>
  </sheetViews>
  <sheetFormatPr defaultRowHeight="14.25"/>
  <cols>
    <col min="1" max="1" width="17.625" style="46" customWidth="1"/>
    <col min="2" max="2" width="14.625" style="46" customWidth="1"/>
    <col min="3" max="12" width="10.625" style="46" customWidth="1"/>
    <col min="13" max="13" width="12" style="46" customWidth="1"/>
    <col min="14" max="14" width="11.375" style="46" customWidth="1"/>
    <col min="15" max="15" width="10.625" style="46" customWidth="1"/>
    <col min="16" max="17" width="12.625" style="46" customWidth="1"/>
    <col min="18" max="19" width="10.625" style="46" customWidth="1"/>
    <col min="20" max="21" width="12.625" style="46" customWidth="1"/>
    <col min="22" max="22" width="10.625" style="46" customWidth="1"/>
    <col min="23" max="23" width="24.625" style="46" customWidth="1"/>
    <col min="24" max="24" width="10.625" style="46" customWidth="1"/>
    <col min="25" max="16384" width="9" style="46"/>
  </cols>
  <sheetData>
    <row r="1" spans="1:17" s="73" customFormat="1" ht="15.75">
      <c r="B1" s="74"/>
      <c r="C1" s="75" t="s">
        <v>24</v>
      </c>
    </row>
    <row r="2" spans="1:17" s="73" customFormat="1" ht="26.25">
      <c r="C2" s="77" t="s">
        <v>102</v>
      </c>
    </row>
    <row r="3" spans="1:17" s="73" customFormat="1" ht="15.75">
      <c r="C3" s="78" t="s">
        <v>1</v>
      </c>
      <c r="D3" s="79" t="str" cm="1">
        <f t="array" ref="D3">LOOKUP(2,1/(Updates!A:A&lt;&gt;""),Updates!A:A)</f>
        <v>1.1</v>
      </c>
      <c r="E3" s="90" t="s">
        <v>2</v>
      </c>
      <c r="F3" s="76"/>
    </row>
    <row r="4" spans="1:17" s="73" customFormat="1"/>
    <row r="5" spans="1:17" ht="15">
      <c r="A5" s="80" t="s">
        <v>26</v>
      </c>
      <c r="B5" s="81" t="str">
        <f>IF('FTV Panel'!B5=0,"",'FTV Panel'!B5)</f>
        <v/>
      </c>
      <c r="C5" s="82"/>
    </row>
    <row r="6" spans="1:17" ht="15">
      <c r="A6" s="80" t="s">
        <v>27</v>
      </c>
      <c r="B6" s="81" t="str">
        <f>IF('FTV Panel'!B6=0,"",'FTV Panel'!B6)</f>
        <v/>
      </c>
      <c r="C6" s="82"/>
    </row>
    <row r="7" spans="1:17" ht="15">
      <c r="A7" s="80" t="s">
        <v>28</v>
      </c>
      <c r="B7" s="81" t="str">
        <f>IF('FTV Panel'!B7=0,"",'FTV Panel'!B7)</f>
        <v/>
      </c>
      <c r="C7" s="82"/>
    </row>
    <row r="8" spans="1:17" ht="15">
      <c r="A8" s="80" t="s">
        <v>29</v>
      </c>
      <c r="B8" s="81" t="str">
        <f>IF('FTV Panel'!B8=0,"",'FTV Panel'!B8)</f>
        <v/>
      </c>
      <c r="C8" s="82"/>
    </row>
    <row r="9" spans="1:17" ht="15">
      <c r="A9" s="80" t="s">
        <v>30</v>
      </c>
      <c r="B9" s="81" t="str">
        <f>IF('FTV Panel'!B9=0,"",'FTV Panel'!B9)</f>
        <v/>
      </c>
      <c r="C9" s="82"/>
    </row>
    <row r="12" spans="1:17" ht="15">
      <c r="A12" s="80" t="s">
        <v>31</v>
      </c>
      <c r="B12" s="81" t="str">
        <f>IF('FTV Panel'!B12=0,"",'FTV Panel'!B12)</f>
        <v/>
      </c>
      <c r="C12" s="82"/>
    </row>
    <row r="13" spans="1:17">
      <c r="A13" s="80" t="s">
        <v>32</v>
      </c>
      <c r="B13" s="81" t="str">
        <f>IF('FTV Panel'!B13=0,"",'FTV Panel'!B13)</f>
        <v/>
      </c>
      <c r="C13" s="82"/>
      <c r="M13" s="50"/>
      <c r="Q13" s="50"/>
    </row>
    <row r="14" spans="1:17" ht="15">
      <c r="A14" s="80" t="s">
        <v>33</v>
      </c>
      <c r="B14" s="81" t="str">
        <f>IF('FTV Panel'!B14=0,"",'FTV Panel'!B14)</f>
        <v/>
      </c>
      <c r="C14" s="82"/>
    </row>
    <row r="17" spans="1:24" ht="15">
      <c r="A17" s="80" t="s">
        <v>34</v>
      </c>
      <c r="B17" s="81" t="str">
        <f>IF('FTV Panel'!B17=0,"",'FTV Panel'!B17)</f>
        <v/>
      </c>
      <c r="C17" s="82"/>
    </row>
    <row r="21" spans="1:24" s="73" customFormat="1" ht="15.75" customHeight="1">
      <c r="A21" s="93" t="s">
        <v>35</v>
      </c>
      <c r="B21" s="93"/>
      <c r="C21" s="93"/>
      <c r="D21" s="94" t="s">
        <v>73</v>
      </c>
      <c r="E21" s="95"/>
      <c r="F21" s="95"/>
      <c r="G21" s="95"/>
      <c r="H21" s="95"/>
      <c r="I21" s="96"/>
      <c r="J21" s="93" t="s">
        <v>36</v>
      </c>
      <c r="K21" s="93"/>
      <c r="L21" s="93"/>
      <c r="M21" s="93" t="s">
        <v>37</v>
      </c>
      <c r="N21" s="93"/>
      <c r="O21" s="94" t="s">
        <v>38</v>
      </c>
      <c r="P21" s="95"/>
      <c r="Q21" s="95"/>
      <c r="R21" s="96"/>
      <c r="S21" s="94" t="s">
        <v>39</v>
      </c>
      <c r="T21" s="95"/>
      <c r="U21" s="95"/>
      <c r="V21" s="96"/>
      <c r="W21" s="84" t="s">
        <v>40</v>
      </c>
      <c r="X21" s="84" t="s">
        <v>41</v>
      </c>
    </row>
    <row r="22" spans="1:24" ht="3" customHeight="1">
      <c r="A22" s="51"/>
      <c r="B22" s="51"/>
      <c r="C22" s="51"/>
      <c r="D22" s="51"/>
      <c r="E22" s="51"/>
      <c r="F22" s="51"/>
      <c r="G22" s="51"/>
      <c r="H22" s="51"/>
      <c r="I22" s="51"/>
      <c r="J22" s="51"/>
      <c r="K22" s="51"/>
      <c r="L22" s="51"/>
      <c r="M22" s="51"/>
      <c r="N22" s="51"/>
      <c r="O22" s="51"/>
      <c r="P22" s="51"/>
      <c r="Q22" s="51"/>
      <c r="R22" s="51"/>
      <c r="S22" s="51"/>
      <c r="T22" s="51"/>
      <c r="U22" s="51"/>
      <c r="V22" s="51"/>
      <c r="W22" s="51"/>
      <c r="X22" s="51"/>
    </row>
    <row r="23" spans="1:24" s="73" customFormat="1" ht="45">
      <c r="A23" s="85" t="s">
        <v>42</v>
      </c>
      <c r="B23" s="86" t="s">
        <v>43</v>
      </c>
      <c r="C23" s="86" t="s">
        <v>44</v>
      </c>
      <c r="D23" s="86" t="s">
        <v>74</v>
      </c>
      <c r="E23" s="86" t="s">
        <v>75</v>
      </c>
      <c r="F23" s="86" t="s">
        <v>85</v>
      </c>
      <c r="G23" s="86" t="s">
        <v>103</v>
      </c>
      <c r="H23" s="86" t="s">
        <v>86</v>
      </c>
      <c r="I23" s="86" t="s">
        <v>87</v>
      </c>
      <c r="J23" s="86" t="s">
        <v>45</v>
      </c>
      <c r="K23" s="86" t="s">
        <v>46</v>
      </c>
      <c r="L23" s="86" t="s">
        <v>47</v>
      </c>
      <c r="M23" s="86" t="s">
        <v>37</v>
      </c>
      <c r="N23" s="86" t="s">
        <v>48</v>
      </c>
      <c r="O23" s="86" t="s">
        <v>49</v>
      </c>
      <c r="P23" s="86" t="s">
        <v>50</v>
      </c>
      <c r="Q23" s="86" t="s">
        <v>51</v>
      </c>
      <c r="R23" s="86" t="s">
        <v>52</v>
      </c>
      <c r="S23" s="86" t="s">
        <v>53</v>
      </c>
      <c r="T23" s="86" t="s">
        <v>54</v>
      </c>
      <c r="U23" s="86" t="s">
        <v>55</v>
      </c>
      <c r="V23" s="86" t="s">
        <v>56</v>
      </c>
      <c r="W23" s="86" t="s">
        <v>40</v>
      </c>
      <c r="X23" s="87" t="s">
        <v>57</v>
      </c>
    </row>
    <row r="24" spans="1:24">
      <c r="A24" s="18"/>
      <c r="B24" s="4"/>
      <c r="C24" s="4"/>
      <c r="D24" s="5"/>
      <c r="E24" s="5"/>
      <c r="F24" s="5"/>
      <c r="G24" s="8">
        <f>D24+E24+F24</f>
        <v>0</v>
      </c>
      <c r="H24" s="5"/>
      <c r="I24" s="5"/>
      <c r="J24" s="5"/>
      <c r="K24" s="4"/>
      <c r="L24" s="6"/>
      <c r="M24" s="4" t="s">
        <v>58</v>
      </c>
      <c r="N24" s="4"/>
      <c r="O24" s="12"/>
      <c r="P24" s="4"/>
      <c r="Q24" s="4"/>
      <c r="R24" s="4"/>
      <c r="S24" s="12"/>
      <c r="T24" s="4"/>
      <c r="U24" s="4"/>
      <c r="V24" s="4"/>
      <c r="W24" s="7"/>
      <c r="X24" s="19">
        <f>C24*J24/1000*L24/1000</f>
        <v>0</v>
      </c>
    </row>
    <row r="25" spans="1:24">
      <c r="A25" s="18"/>
      <c r="B25" s="4"/>
      <c r="C25" s="4"/>
      <c r="D25" s="5"/>
      <c r="E25" s="5"/>
      <c r="F25" s="5"/>
      <c r="G25" s="8">
        <f t="shared" ref="G25:G32" si="0">D25+E25+F25</f>
        <v>0</v>
      </c>
      <c r="H25" s="5"/>
      <c r="I25" s="5"/>
      <c r="J25" s="5"/>
      <c r="K25" s="4"/>
      <c r="L25" s="6"/>
      <c r="M25" s="4" t="s">
        <v>58</v>
      </c>
      <c r="N25" s="4"/>
      <c r="O25" s="13"/>
      <c r="P25" s="4"/>
      <c r="Q25" s="4"/>
      <c r="R25" s="4"/>
      <c r="S25" s="13"/>
      <c r="T25" s="4"/>
      <c r="U25" s="4"/>
      <c r="V25" s="4"/>
      <c r="W25" s="7"/>
      <c r="X25" s="19">
        <f>C25*J25/1000*L25/1000</f>
        <v>0</v>
      </c>
    </row>
    <row r="26" spans="1:24">
      <c r="A26" s="18"/>
      <c r="B26" s="4"/>
      <c r="C26" s="4"/>
      <c r="D26" s="5"/>
      <c r="E26" s="5"/>
      <c r="F26" s="5"/>
      <c r="G26" s="8">
        <f t="shared" ref="G26" si="1">D26+E26+F26</f>
        <v>0</v>
      </c>
      <c r="H26" s="5"/>
      <c r="I26" s="5"/>
      <c r="J26" s="5"/>
      <c r="K26" s="4"/>
      <c r="L26" s="6"/>
      <c r="M26" s="4" t="s">
        <v>58</v>
      </c>
      <c r="N26" s="4"/>
      <c r="O26" s="12"/>
      <c r="P26" s="4"/>
      <c r="Q26" s="4"/>
      <c r="R26" s="4"/>
      <c r="S26" s="12"/>
      <c r="T26" s="4"/>
      <c r="U26" s="4"/>
      <c r="V26" s="4"/>
      <c r="W26" s="7"/>
      <c r="X26" s="19">
        <f t="shared" ref="X26" si="2">C26*J26/1000*L26/1000</f>
        <v>0</v>
      </c>
    </row>
    <row r="27" spans="1:24">
      <c r="A27" s="18"/>
      <c r="B27" s="4"/>
      <c r="C27" s="4"/>
      <c r="D27" s="5"/>
      <c r="E27" s="5"/>
      <c r="F27" s="5"/>
      <c r="G27" s="8">
        <f t="shared" si="0"/>
        <v>0</v>
      </c>
      <c r="H27" s="5"/>
      <c r="I27" s="5"/>
      <c r="J27" s="5"/>
      <c r="K27" s="4"/>
      <c r="L27" s="6"/>
      <c r="M27" s="4" t="s">
        <v>58</v>
      </c>
      <c r="N27" s="4"/>
      <c r="O27" s="13"/>
      <c r="P27" s="4"/>
      <c r="Q27" s="4"/>
      <c r="R27" s="4"/>
      <c r="S27" s="13"/>
      <c r="T27" s="4"/>
      <c r="U27" s="4"/>
      <c r="V27" s="4"/>
      <c r="W27" s="7"/>
      <c r="X27" s="19">
        <f>C27*J27/1000*L27/1000</f>
        <v>0</v>
      </c>
    </row>
    <row r="28" spans="1:24">
      <c r="A28" s="18"/>
      <c r="B28" s="4"/>
      <c r="C28" s="4"/>
      <c r="D28" s="5"/>
      <c r="E28" s="5"/>
      <c r="F28" s="5"/>
      <c r="G28" s="8">
        <f>D28+E28+F28</f>
        <v>0</v>
      </c>
      <c r="H28" s="5"/>
      <c r="I28" s="5"/>
      <c r="J28" s="5"/>
      <c r="K28" s="4"/>
      <c r="L28" s="6"/>
      <c r="M28" s="4" t="s">
        <v>58</v>
      </c>
      <c r="N28" s="4"/>
      <c r="O28" s="12"/>
      <c r="P28" s="4"/>
      <c r="Q28" s="4"/>
      <c r="R28" s="4"/>
      <c r="S28" s="12"/>
      <c r="T28" s="4"/>
      <c r="U28" s="4"/>
      <c r="V28" s="4"/>
      <c r="W28" s="7"/>
      <c r="X28" s="19">
        <f t="shared" ref="X28:X32" si="3">C28*J28/1000*L28/1000</f>
        <v>0</v>
      </c>
    </row>
    <row r="29" spans="1:24">
      <c r="A29" s="18"/>
      <c r="B29" s="4"/>
      <c r="C29" s="4"/>
      <c r="D29" s="5"/>
      <c r="E29" s="5"/>
      <c r="F29" s="5"/>
      <c r="G29" s="8">
        <f t="shared" si="0"/>
        <v>0</v>
      </c>
      <c r="H29" s="5"/>
      <c r="I29" s="5"/>
      <c r="J29" s="5"/>
      <c r="K29" s="4"/>
      <c r="L29" s="6"/>
      <c r="M29" s="4" t="s">
        <v>58</v>
      </c>
      <c r="N29" s="4"/>
      <c r="O29" s="12"/>
      <c r="P29" s="4"/>
      <c r="Q29" s="4"/>
      <c r="R29" s="4"/>
      <c r="S29" s="12"/>
      <c r="T29" s="4"/>
      <c r="U29" s="4"/>
      <c r="V29" s="4"/>
      <c r="W29" s="7"/>
      <c r="X29" s="19">
        <f t="shared" si="3"/>
        <v>0</v>
      </c>
    </row>
    <row r="30" spans="1:24">
      <c r="A30" s="18"/>
      <c r="B30" s="4"/>
      <c r="C30" s="4"/>
      <c r="D30" s="5"/>
      <c r="E30" s="5"/>
      <c r="F30" s="5"/>
      <c r="G30" s="8">
        <f t="shared" si="0"/>
        <v>0</v>
      </c>
      <c r="H30" s="5"/>
      <c r="I30" s="5"/>
      <c r="J30" s="5"/>
      <c r="K30" s="4"/>
      <c r="L30" s="6"/>
      <c r="M30" s="4" t="s">
        <v>58</v>
      </c>
      <c r="N30" s="4"/>
      <c r="O30" s="12"/>
      <c r="P30" s="4"/>
      <c r="Q30" s="4"/>
      <c r="R30" s="4"/>
      <c r="S30" s="12"/>
      <c r="T30" s="4"/>
      <c r="U30" s="4"/>
      <c r="V30" s="4"/>
      <c r="W30" s="7"/>
      <c r="X30" s="19">
        <f t="shared" si="3"/>
        <v>0</v>
      </c>
    </row>
    <row r="31" spans="1:24">
      <c r="A31" s="18"/>
      <c r="B31" s="4"/>
      <c r="C31" s="4"/>
      <c r="D31" s="5"/>
      <c r="E31" s="5"/>
      <c r="F31" s="5"/>
      <c r="G31" s="8">
        <f t="shared" si="0"/>
        <v>0</v>
      </c>
      <c r="H31" s="5"/>
      <c r="I31" s="5"/>
      <c r="J31" s="5"/>
      <c r="K31" s="4"/>
      <c r="L31" s="6"/>
      <c r="M31" s="4" t="s">
        <v>58</v>
      </c>
      <c r="N31" s="4"/>
      <c r="O31" s="12"/>
      <c r="P31" s="4"/>
      <c r="Q31" s="4"/>
      <c r="R31" s="4"/>
      <c r="S31" s="12"/>
      <c r="T31" s="4"/>
      <c r="U31" s="4"/>
      <c r="V31" s="4"/>
      <c r="W31" s="7"/>
      <c r="X31" s="19">
        <f t="shared" si="3"/>
        <v>0</v>
      </c>
    </row>
    <row r="32" spans="1:24">
      <c r="A32" s="18"/>
      <c r="B32" s="4"/>
      <c r="C32" s="4"/>
      <c r="D32" s="5"/>
      <c r="E32" s="5"/>
      <c r="F32" s="5"/>
      <c r="G32" s="8">
        <f t="shared" si="0"/>
        <v>0</v>
      </c>
      <c r="H32" s="5"/>
      <c r="I32" s="5"/>
      <c r="J32" s="5"/>
      <c r="K32" s="4"/>
      <c r="L32" s="6"/>
      <c r="M32" s="4" t="s">
        <v>58</v>
      </c>
      <c r="N32" s="4"/>
      <c r="O32" s="12"/>
      <c r="P32" s="4"/>
      <c r="Q32" s="4"/>
      <c r="R32" s="4"/>
      <c r="S32" s="12"/>
      <c r="T32" s="4"/>
      <c r="U32" s="4"/>
      <c r="V32" s="4"/>
      <c r="W32" s="7"/>
      <c r="X32" s="19">
        <f t="shared" si="3"/>
        <v>0</v>
      </c>
    </row>
    <row r="33" spans="1:24">
      <c r="A33" s="20" t="s">
        <v>59</v>
      </c>
      <c r="B33" s="21" t="s">
        <v>60</v>
      </c>
      <c r="C33" s="21">
        <v>0</v>
      </c>
      <c r="D33" s="22">
        <v>300</v>
      </c>
      <c r="E33" s="22">
        <v>500</v>
      </c>
      <c r="F33" s="22">
        <v>300</v>
      </c>
      <c r="G33" s="36">
        <f>D33+E33+F33</f>
        <v>1100</v>
      </c>
      <c r="H33" s="22">
        <v>90</v>
      </c>
      <c r="I33" s="22">
        <v>90</v>
      </c>
      <c r="J33" s="22">
        <v>5000</v>
      </c>
      <c r="K33" s="21">
        <v>100</v>
      </c>
      <c r="L33" s="23">
        <v>1200</v>
      </c>
      <c r="M33" s="21" t="s">
        <v>58</v>
      </c>
      <c r="N33" s="21" t="s">
        <v>61</v>
      </c>
      <c r="O33" s="37">
        <v>0.55000000000000004</v>
      </c>
      <c r="P33" s="21" t="s">
        <v>62</v>
      </c>
      <c r="Q33" s="21" t="s">
        <v>63</v>
      </c>
      <c r="R33" s="21" t="s">
        <v>64</v>
      </c>
      <c r="S33" s="37">
        <v>0.5</v>
      </c>
      <c r="T33" s="21" t="s">
        <v>62</v>
      </c>
      <c r="U33" s="21" t="s">
        <v>63</v>
      </c>
      <c r="V33" s="21" t="s">
        <v>65</v>
      </c>
      <c r="W33" s="25" t="s">
        <v>66</v>
      </c>
      <c r="X33" s="26">
        <f>C33*J33/1000*L33/1000</f>
        <v>0</v>
      </c>
    </row>
    <row r="34" spans="1:24">
      <c r="A34" s="27"/>
      <c r="B34" s="28"/>
      <c r="C34" s="28"/>
      <c r="D34" s="29"/>
      <c r="E34" s="29"/>
      <c r="F34" s="29"/>
      <c r="G34" s="38"/>
      <c r="H34" s="29"/>
      <c r="I34" s="29"/>
      <c r="J34" s="29"/>
      <c r="K34" s="28"/>
      <c r="L34" s="28"/>
      <c r="M34" s="28"/>
      <c r="N34" s="28"/>
      <c r="O34" s="28"/>
      <c r="P34" s="28"/>
      <c r="Q34" s="28"/>
      <c r="R34" s="28"/>
      <c r="S34" s="28"/>
      <c r="T34" s="28"/>
      <c r="U34" s="28"/>
      <c r="V34" s="28"/>
      <c r="W34" s="39" t="s">
        <v>67</v>
      </c>
      <c r="X34" s="30">
        <f>SUBTOTAL(109,Table6[Total
Q×L×M '[m2']])</f>
        <v>0</v>
      </c>
    </row>
    <row r="35" spans="1:24">
      <c r="A35" s="50"/>
      <c r="C35" s="52"/>
      <c r="W35" s="53"/>
      <c r="X35" s="54"/>
    </row>
    <row r="36" spans="1:24">
      <c r="W36" s="53"/>
      <c r="X36" s="54"/>
    </row>
    <row r="37" spans="1:24">
      <c r="W37" s="53"/>
      <c r="X37" s="54"/>
    </row>
    <row r="38" spans="1:24" ht="15">
      <c r="A38" s="47" t="s">
        <v>8</v>
      </c>
      <c r="X38" s="55"/>
    </row>
    <row r="39" spans="1:24" ht="14.25" customHeight="1"/>
    <row r="40" spans="1:24" ht="15">
      <c r="A40" s="46" t="s">
        <v>68</v>
      </c>
      <c r="X40" s="55"/>
    </row>
    <row r="42" spans="1:24" ht="15">
      <c r="A42" s="46" t="s">
        <v>69</v>
      </c>
    </row>
    <row r="43" spans="1:24">
      <c r="A43" s="46" t="s">
        <v>70</v>
      </c>
    </row>
    <row r="44" spans="1:24" ht="14.25" customHeight="1"/>
    <row r="45" spans="1:24" ht="14.25" customHeight="1">
      <c r="B45" s="48" t="s">
        <v>11</v>
      </c>
      <c r="C45" s="46" t="s">
        <v>12</v>
      </c>
      <c r="X45" s="55"/>
    </row>
    <row r="46" spans="1:24" ht="14.25" customHeight="1">
      <c r="B46" s="7" t="s">
        <v>13</v>
      </c>
      <c r="C46" s="56" t="s">
        <v>14</v>
      </c>
      <c r="D46" s="56"/>
      <c r="E46" s="56"/>
      <c r="X46" s="55"/>
    </row>
    <row r="47" spans="1:24" ht="14.25" customHeight="1">
      <c r="B47" s="57" t="s">
        <v>13</v>
      </c>
      <c r="C47" s="58" t="s">
        <v>15</v>
      </c>
      <c r="D47" s="58"/>
      <c r="E47" s="58"/>
      <c r="X47" s="55"/>
    </row>
    <row r="48" spans="1:24" ht="14.25" customHeight="1">
      <c r="B48" s="59" t="s">
        <v>13</v>
      </c>
      <c r="C48" s="60" t="s">
        <v>16</v>
      </c>
      <c r="D48" s="60"/>
      <c r="E48" s="60"/>
      <c r="X48" s="55"/>
    </row>
    <row r="49" spans="1:24" ht="15">
      <c r="B49" s="61" t="s">
        <v>17</v>
      </c>
      <c r="C49" s="62" t="s">
        <v>18</v>
      </c>
      <c r="D49" s="62"/>
      <c r="E49" s="62"/>
      <c r="X49" s="55"/>
    </row>
    <row r="51" spans="1:24" ht="15">
      <c r="A51" s="47" t="s">
        <v>71</v>
      </c>
      <c r="X51" s="55"/>
    </row>
    <row r="53" spans="1:24" ht="15">
      <c r="B53" s="63" t="s">
        <v>4</v>
      </c>
      <c r="X53" s="55"/>
    </row>
    <row r="54" spans="1:24">
      <c r="B54" s="63" t="s">
        <v>5</v>
      </c>
    </row>
    <row r="55" spans="1:24">
      <c r="B55" s="63" t="s">
        <v>6</v>
      </c>
    </row>
    <row r="57" spans="1:24">
      <c r="B57" s="63" t="s">
        <v>7</v>
      </c>
    </row>
    <row r="58" spans="1:24">
      <c r="B58" s="63"/>
    </row>
    <row r="59" spans="1:24">
      <c r="B59" s="63"/>
    </row>
    <row r="60" spans="1:24" ht="15">
      <c r="A60" s="64" t="s">
        <v>101</v>
      </c>
      <c r="B60" s="65"/>
      <c r="C60" s="65"/>
      <c r="D60" s="65"/>
      <c r="E60" s="65"/>
      <c r="F60" s="65"/>
    </row>
    <row r="61" spans="1:24">
      <c r="A61" s="65"/>
      <c r="B61" s="65"/>
      <c r="C61" s="65"/>
      <c r="D61" s="65"/>
      <c r="E61" s="65"/>
      <c r="F61" s="65"/>
    </row>
    <row r="62" spans="1:24">
      <c r="A62" s="65" t="s">
        <v>104</v>
      </c>
      <c r="C62" s="65"/>
      <c r="D62" s="65"/>
      <c r="E62" s="65"/>
      <c r="F62" s="65"/>
    </row>
    <row r="64" spans="1:24">
      <c r="B64" s="66" t="s">
        <v>80</v>
      </c>
      <c r="C64" s="66" t="s">
        <v>74</v>
      </c>
      <c r="D64" s="66" t="s">
        <v>75</v>
      </c>
      <c r="E64" s="66" t="s">
        <v>85</v>
      </c>
      <c r="F64" s="66" t="s">
        <v>92</v>
      </c>
      <c r="G64" s="66" t="s">
        <v>97</v>
      </c>
    </row>
    <row r="65" spans="2:7">
      <c r="B65" s="67">
        <v>100</v>
      </c>
      <c r="C65" s="67">
        <v>300</v>
      </c>
      <c r="D65" s="67">
        <v>500</v>
      </c>
      <c r="E65" s="67">
        <v>300</v>
      </c>
      <c r="F65" s="8">
        <f>C65+D65+E65</f>
        <v>1100</v>
      </c>
      <c r="G65" s="67">
        <v>1200</v>
      </c>
    </row>
    <row r="66" spans="2:7">
      <c r="B66" s="68" t="s">
        <v>82</v>
      </c>
      <c r="C66" s="68">
        <f>$B$65+150</f>
        <v>250</v>
      </c>
      <c r="D66" s="68">
        <f>2*($B$65+150)</f>
        <v>500</v>
      </c>
      <c r="E66" s="68">
        <f>$B$65+150</f>
        <v>250</v>
      </c>
      <c r="F66" s="68">
        <f t="shared" ref="F66" si="4">C66+D66+E66</f>
        <v>1000</v>
      </c>
    </row>
    <row r="67" spans="2:7">
      <c r="B67" s="69" t="s">
        <v>83</v>
      </c>
      <c r="C67" s="69">
        <f>F67-D66-E66</f>
        <v>390</v>
      </c>
      <c r="D67" s="69">
        <f>F67-C66-E66</f>
        <v>640</v>
      </c>
      <c r="E67" s="69">
        <f>F67-D66-E66</f>
        <v>390</v>
      </c>
      <c r="F67" s="69">
        <f>G65-G67</f>
        <v>1140</v>
      </c>
      <c r="G67" s="52">
        <v>60</v>
      </c>
    </row>
  </sheetData>
  <sheetProtection sheet="1" objects="1" scenarios="1" insertRows="0" deleteRows="0"/>
  <dataConsolidate/>
  <mergeCells count="6">
    <mergeCell ref="S21:V21"/>
    <mergeCell ref="O21:R21"/>
    <mergeCell ref="A21:C21"/>
    <mergeCell ref="J21:L21"/>
    <mergeCell ref="M21:N21"/>
    <mergeCell ref="D21:I21"/>
  </mergeCells>
  <conditionalFormatting sqref="A24:W33">
    <cfRule type="expression" dxfId="81" priority="7">
      <formula>OR(A24="")</formula>
    </cfRule>
  </conditionalFormatting>
  <conditionalFormatting sqref="B65">
    <cfRule type="expression" dxfId="80" priority="27">
      <formula>NOT(OR(B65=50,B65=60,B65=80,B65=100,B65=120,B65=133,B65=150,B65=172,B65=200,B65=220,B65=240,B65=250))</formula>
    </cfRule>
  </conditionalFormatting>
  <conditionalFormatting sqref="C24:C33">
    <cfRule type="cellIs" dxfId="79" priority="32" operator="lessThan">
      <formula>0</formula>
    </cfRule>
  </conditionalFormatting>
  <conditionalFormatting sqref="C65">
    <cfRule type="expression" dxfId="78" priority="26">
      <formula>NOT(AND(C65&gt;=B65+150,C65&lt;=1000))</formula>
    </cfRule>
  </conditionalFormatting>
  <conditionalFormatting sqref="D24:D33">
    <cfRule type="expression" dxfId="77" priority="40">
      <formula>NOT(AND(D24&gt;=K24+150,D24&lt;=L24-60-K24-150,G24&lt;=L24-60,K24&gt;0,L24&gt;0))</formula>
    </cfRule>
  </conditionalFormatting>
  <conditionalFormatting sqref="D65">
    <cfRule type="expression" dxfId="76" priority="25">
      <formula>NOT(AND(D65&gt;=2*(B65+150),D65&lt;=1000))</formula>
    </cfRule>
  </conditionalFormatting>
  <conditionalFormatting sqref="E24:E33">
    <cfRule type="expression" dxfId="75" priority="47">
      <formula>NOT(AND(E24&gt;=2*(K24+150),E24&lt;=L24-60-2*(K24+150),G24&lt;=L24-60,K24&gt;0,L24&gt;0))</formula>
    </cfRule>
  </conditionalFormatting>
  <conditionalFormatting sqref="E65">
    <cfRule type="expression" dxfId="74" priority="24">
      <formula>NOT(AND(E65&gt;=B65+150,E65&lt;=1000))</formula>
    </cfRule>
  </conditionalFormatting>
  <conditionalFormatting sqref="F24:F33">
    <cfRule type="expression" dxfId="73" priority="28">
      <formula>NOT(AND(F24&gt;=K24+150,F24&lt;=L24-60-K24-150,G24&lt;=L24-60,K24&gt;0,L24&gt;0))</formula>
    </cfRule>
  </conditionalFormatting>
  <conditionalFormatting sqref="F65">
    <cfRule type="expression" dxfId="72" priority="23">
      <formula>NOT(AND(F65&gt;=4*(B65+150),F65&lt;=3*1000))</formula>
    </cfRule>
  </conditionalFormatting>
  <conditionalFormatting sqref="G24:G33">
    <cfRule type="expression" dxfId="71" priority="33">
      <formula>NOT(OR(AND(G24&gt;=4*(K24+150),G24&lt;=L24-60,D24&gt;0,E24&gt;0,F24&gt;0),G24=0))</formula>
    </cfRule>
  </conditionalFormatting>
  <conditionalFormatting sqref="G65">
    <cfRule type="cellIs" dxfId="70" priority="22" operator="notBetween">
      <formula>600</formula>
      <formula>1200</formula>
    </cfRule>
  </conditionalFormatting>
  <conditionalFormatting sqref="H24:I33">
    <cfRule type="cellIs" dxfId="69" priority="9" operator="notBetween">
      <formula>90</formula>
      <formula>175</formula>
    </cfRule>
  </conditionalFormatting>
  <conditionalFormatting sqref="J24:J33">
    <cfRule type="cellIs" dxfId="68" priority="29" operator="lessThan">
      <formula>2000</formula>
    </cfRule>
    <cfRule type="cellIs" dxfId="67" priority="30" operator="notBetween">
      <formula>2000</formula>
      <formula>10000</formula>
    </cfRule>
  </conditionalFormatting>
  <conditionalFormatting sqref="K24:K33">
    <cfRule type="expression" dxfId="66" priority="2">
      <formula>AND(OR(D24&gt;0,E24&gt;0,F24&gt;0),K24=0)</formula>
    </cfRule>
    <cfRule type="expression" dxfId="65" priority="15">
      <formula>OR(AND(N24="Power T",OR(K24=220)))</formula>
    </cfRule>
    <cfRule type="expression" dxfId="64" priority="16">
      <formula>OR(AND(N24="Power T",OR(K24=50)),AND(N24="Power S",OR(K24=220,K24=250)),AND(N24="Perform R",OR(K24=50,K24=220,K24=250)),AND(N24="Perform C",OR(K24=220,K24=250)))</formula>
    </cfRule>
    <cfRule type="expression" dxfId="63" priority="17">
      <formula>NOT(OR(K24=50,K24=60,K24=80,K24=100,K24=120,K24=133,K24=150,K24=172,K24=200,K24=220,K24=240,K24=250))</formula>
    </cfRule>
  </conditionalFormatting>
  <conditionalFormatting sqref="L24:L33">
    <cfRule type="expression" dxfId="62" priority="5">
      <formula>AND(OR(D24&gt;0,E24&gt;0,F24&gt;0),L24=0)</formula>
    </cfRule>
    <cfRule type="cellIs" dxfId="61" priority="44" operator="notBetween">
      <formula>600</formula>
      <formula>1200</formula>
    </cfRule>
  </conditionalFormatting>
  <conditionalFormatting sqref="M24:M33">
    <cfRule type="expression" dxfId="60" priority="13">
      <formula>NOT(OR(M24="FTV",M24=""))</formula>
    </cfRule>
  </conditionalFormatting>
  <conditionalFormatting sqref="N24:N33">
    <cfRule type="expression" dxfId="59" priority="10">
      <formula>OR(AND(N24="Power T",OR(K24=220)))</formula>
    </cfRule>
    <cfRule type="expression" dxfId="58" priority="11">
      <formula>OR(AND(N24="Power T",OR(K24=50)),AND(N24="Power S",OR(K24=220,K24=250)),AND(N24="Perform R",OR(K24=50,K24=220,K24=250)),AND(N24="Perform C",OR(K24=220,K24=250)))</formula>
    </cfRule>
    <cfRule type="expression" dxfId="57" priority="12">
      <formula>NOT(OR(N24="Power T",N24="Power S",N24="Perform R",N24="Perform C"))</formula>
    </cfRule>
  </conditionalFormatting>
  <conditionalFormatting sqref="O24:O33 S24:S33">
    <cfRule type="expression" dxfId="56" priority="20">
      <formula>NOT(OR(O24=0.45,O24=0.5,O24=0.55,O24=0.6,O24=0.63,O24=0.65,O24=0.675,O24=0.7,O24=0.75,O24=0.8))</formula>
    </cfRule>
  </conditionalFormatting>
  <conditionalFormatting sqref="P24:P33 T24:T33">
    <cfRule type="expression" dxfId="55" priority="21">
      <formula>NOT(OR(P24="SP 25",P24="SP 25",P24="PVDF 25",P24="PVDF 35",P24="PUR 50",P24="PVCF 150",P24="HPS 200",P24="PRISMA",P24="PRISMA ELEMENTS",P24="Inox 304",P24="Inox 316L",P24="Inox 316"))</formula>
    </cfRule>
  </conditionalFormatting>
  <conditionalFormatting sqref="R24:R33">
    <cfRule type="expression" dxfId="54" priority="42">
      <formula>NOT(OR(R24="M",R24="M8"))</formula>
    </cfRule>
  </conditionalFormatting>
  <conditionalFormatting sqref="V24:V33">
    <cfRule type="expression" dxfId="53" priority="41">
      <formula>NOT(OR(V24="S",V24="V",V24="V2",V24="G",V24="M2"))</formula>
    </cfRule>
  </conditionalFormatting>
  <dataValidations count="17">
    <dataValidation type="whole" errorStyle="information" allowBlank="1" errorTitle="Wrong length" error="Insert length (whole number)_x000a_2000 to 8000 mm" sqref="J24 J33" xr:uid="{4465AA2D-6D67-4F5A-89B1-C242EC881C64}">
      <formula1>2000</formula1>
      <formula2>10000</formula2>
    </dataValidation>
    <dataValidation type="list" allowBlank="1" sqref="B65 K24:K33" xr:uid="{001EB016-234A-449F-91E1-73F779D7EBBA}">
      <formula1>"50,60,80,100,120,133,150,172,200,220,240,250"</formula1>
    </dataValidation>
    <dataValidation type="whole" allowBlank="1" showInputMessage="1" showErrorMessage="1" sqref="G65" xr:uid="{7F0442E3-49F9-4A35-9B52-7505B0F44DD2}">
      <formula1>600</formula1>
      <formula2>1200</formula2>
    </dataValidation>
    <dataValidation type="whole" operator="greaterThanOrEqual" allowBlank="1" sqref="C24:C33" xr:uid="{F9668A3E-6D8D-49B2-929E-06C3615E9678}">
      <formula1>0</formula1>
    </dataValidation>
    <dataValidation type="custom" errorStyle="information" allowBlank="1" errorTitle="wrong" sqref="E24:E33" xr:uid="{80C260B0-BE56-4105-BE97-70B9B1A8A561}">
      <formula1>AND(E24&gt;=2*(K24+150),E24&lt;=L24-60-2*(K24+150))</formula1>
    </dataValidation>
    <dataValidation type="custom" errorStyle="information" allowBlank="1" errorTitle="wrong" sqref="D24:D33" xr:uid="{5D3D24D8-B402-4382-88B5-F0547BD76F9D}">
      <formula1>AND(D24&gt;=K24+150,D24&lt;=L24-60-K24-150)</formula1>
    </dataValidation>
    <dataValidation type="whole" errorStyle="information" allowBlank="1" errorTitle="Wrong module" error="Insert module M [mm] (whole number):_x000a_600 mm to 1200 mm_x000a_1000 mm standard module_x000a_1200 mm standard module" sqref="L24:L33" xr:uid="{ECB0FD29-FE5C-4E5D-BDE4-165FCE124022}">
      <formula1>600</formula1>
      <formula2>1200</formula2>
    </dataValidation>
    <dataValidation type="list" allowBlank="1" sqref="N24:N33" xr:uid="{3360A96B-B1B8-4F2C-BD4C-F6AD59AD693F}">
      <formula1>"Power T,Power S,Perform R,Perform C"</formula1>
    </dataValidation>
    <dataValidation type="list" allowBlank="1" sqref="R24:R33" xr:uid="{6EDE3981-DECD-403E-BC0E-2EFD9A393599}">
      <formula1>"M,M8"</formula1>
    </dataValidation>
    <dataValidation type="list" allowBlank="1" sqref="V24:V33" xr:uid="{0B88E558-0538-4B29-B808-DF83E1C95A34}">
      <formula1>"S,V,V2,G,M2"</formula1>
    </dataValidation>
    <dataValidation type="whole" errorStyle="information" allowBlank="1" errorTitle="Wrong length" error="Insert length (whole number)_x000a_2000 to 8000 mm" sqref="J25:J32" xr:uid="{37DF72E8-A5C1-4256-BD41-28A5B06EC048}">
      <formula1>2000</formula1>
      <formula2>8000</formula2>
    </dataValidation>
    <dataValidation type="whole" errorStyle="information" allowBlank="1" errorTitle="wrong" sqref="H24:I33" xr:uid="{76838082-6EA1-4EF5-BD72-760069A7E288}">
      <formula1>90</formula1>
      <formula2>175</formula2>
    </dataValidation>
    <dataValidation type="list" allowBlank="1" sqref="T24:T33 P24:P33" xr:uid="{39178C76-67A1-4927-AA38-BD76858D1ECC}">
      <formula1>"SP 25,SP 25,PVDF 25,PVDF 35,PUR 50,PVCF 150,HPS 200,PRISMA,PRISMA ELEMENTS,Inox 304,Inox 316L,Inox 316"</formula1>
    </dataValidation>
    <dataValidation type="list" allowBlank="1" sqref="S24:S33 O24:O33" xr:uid="{00AB9B1F-5D8D-4D1A-B0BB-7599AA4307CB}">
      <formula1>"0,45,0,50,0,55,0,60,0,63,0,65,0,675,0,70,0,75,0,80"</formula1>
    </dataValidation>
    <dataValidation type="list" allowBlank="1" sqref="M24:M32" xr:uid="{482725EF-7586-45CE-9865-15D8E980CA55}">
      <formula1>"FTV"</formula1>
    </dataValidation>
    <dataValidation type="custom" allowBlank="1" sqref="G24:G33" xr:uid="{1C662D46-12B5-4855-B463-63E6D1E8F953}">
      <formula1>AND(G24&gt;=4*(K24+150),G24&lt;=L24-60)</formula1>
    </dataValidation>
    <dataValidation type="custom" allowBlank="1" sqref="F24:F33" xr:uid="{005AC0C8-F3E2-4071-8298-135B88BA4D0A}">
      <formula1>AND(F24&gt;=K24+150,F24&lt;=L24-60-K24-150)</formula1>
    </dataValidation>
  </dataValidations>
  <pageMargins left="0.39370078740157483" right="0.39370078740157483" top="0.39370078740157483" bottom="0.39370078740157483" header="0.31496062992125984" footer="0.31496062992125984"/>
  <pageSetup paperSize="9" scale="44" pageOrder="overThenDown" orientation="landscape" r:id="rId1"/>
  <drawing r:id="rId2"/>
  <legacyDrawing r:id="rId3"/>
  <tableParts count="1">
    <tablePart r:id="rId4"/>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E291E-3C08-4A10-8547-9804ABE1B060}">
  <dimension ref="A1:C5"/>
  <sheetViews>
    <sheetView workbookViewId="0">
      <selection activeCell="C6" sqref="C6"/>
    </sheetView>
  </sheetViews>
  <sheetFormatPr defaultRowHeight="15"/>
  <cols>
    <col min="1" max="1" width="9" style="41"/>
    <col min="2" max="2" width="10.5" style="44" customWidth="1"/>
    <col min="3" max="3" width="9" style="41"/>
  </cols>
  <sheetData>
    <row r="1" spans="1:3">
      <c r="A1" s="41" t="s">
        <v>1</v>
      </c>
      <c r="B1" s="44" t="s">
        <v>105</v>
      </c>
      <c r="C1" s="41" t="s">
        <v>106</v>
      </c>
    </row>
    <row r="2" spans="1:3">
      <c r="A2" s="41" t="s">
        <v>107</v>
      </c>
      <c r="B2" s="43">
        <v>45323</v>
      </c>
      <c r="C2" s="41" t="s">
        <v>108</v>
      </c>
    </row>
    <row r="3" spans="1:3">
      <c r="A3" s="91" t="s">
        <v>109</v>
      </c>
      <c r="B3" s="43">
        <v>45573</v>
      </c>
      <c r="C3" s="41" t="s">
        <v>110</v>
      </c>
    </row>
    <row r="5" spans="1:3">
      <c r="A5" s="42"/>
    </row>
  </sheetData>
  <sheetProtection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2C85676DB731D4D9531F898FD5964EA" ma:contentTypeVersion="15" ma:contentTypeDescription="Create a new document." ma:contentTypeScope="" ma:versionID="4d1566773706f7b11589ed63f2b6422a">
  <xsd:schema xmlns:xsd="http://www.w3.org/2001/XMLSchema" xmlns:xs="http://www.w3.org/2001/XMLSchema" xmlns:p="http://schemas.microsoft.com/office/2006/metadata/properties" xmlns:ns2="414a4976-b983-4402-a70a-0a53c0b6b294" xmlns:ns3="7c683f54-c96c-431a-8ee9-ffc9d4834477" targetNamespace="http://schemas.microsoft.com/office/2006/metadata/properties" ma:root="true" ma:fieldsID="1adf86c5ecba2d39f605f49562b9afcf" ns2:_="" ns3:_="">
    <xsd:import namespace="414a4976-b983-4402-a70a-0a53c0b6b294"/>
    <xsd:import namespace="7c683f54-c96c-431a-8ee9-ffc9d4834477"/>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a4976-b983-4402-a70a-0a53c0b6b29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bcaf49ef-11dc-433a-b50c-a31e94b0a9da"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Location" ma:index="22"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c683f54-c96c-431a-8ee9-ffc9d4834477"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c02e8002-20d6-464e-86f5-802d4c2b5646}" ma:internalName="TaxCatchAll" ma:showField="CatchAllData" ma:web="7c683f54-c96c-431a-8ee9-ffc9d4834477">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414a4976-b983-4402-a70a-0a53c0b6b294">
      <Terms xmlns="http://schemas.microsoft.com/office/infopath/2007/PartnerControls"/>
    </lcf76f155ced4ddcb4097134ff3c332f>
    <TaxCatchAll xmlns="7c683f54-c96c-431a-8ee9-ffc9d4834477" xsi:nil="true"/>
  </documentManagement>
</p:properties>
</file>

<file path=customXml/itemProps1.xml><?xml version="1.0" encoding="utf-8"?>
<ds:datastoreItem xmlns:ds="http://schemas.openxmlformats.org/officeDocument/2006/customXml" ds:itemID="{49515CDC-0F31-4C96-B20D-30D16BA49027}"/>
</file>

<file path=customXml/itemProps2.xml><?xml version="1.0" encoding="utf-8"?>
<ds:datastoreItem xmlns:ds="http://schemas.openxmlformats.org/officeDocument/2006/customXml" ds:itemID="{D3ED1E34-DFDA-4EC8-B0FC-E754161DDACE}"/>
</file>

<file path=customXml/itemProps3.xml><?xml version="1.0" encoding="utf-8"?>
<ds:datastoreItem xmlns:ds="http://schemas.openxmlformats.org/officeDocument/2006/customXml" ds:itemID="{06296348-CC58-45FD-A1D0-23F6C2BCE7A3}"/>
</file>

<file path=docProps/app.xml><?xml version="1.0" encoding="utf-8"?>
<Properties xmlns="http://schemas.openxmlformats.org/officeDocument/2006/extended-properties" xmlns:vt="http://schemas.openxmlformats.org/officeDocument/2006/docPropsVTypes">
  <Application>Microsoft Excel Online</Application>
  <Manager/>
  <Company>Trimo</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Trimoterm FTV (facade panel - through fixing) - cutting list template</dc:title>
  <dc:subject/>
  <dc:creator>Šantavec Miha</dc:creator>
  <cp:keywords>insulated panel, sandwich panel, fireproof panel</cp:keywords>
  <dc:description/>
  <cp:lastModifiedBy/>
  <cp:revision/>
  <dcterms:created xsi:type="dcterms:W3CDTF">2022-02-01T10:32:30Z</dcterms:created>
  <dcterms:modified xsi:type="dcterms:W3CDTF">2024-10-15T12:32:29Z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0x01010082C85676DB731D4D9531F898FD5964EA</vt:lpwstr>
  </property>
  <property fmtid="{D5CDD505-2E9C-101B-9397-08002B2CF9AE}" pid="3" name="MediaServiceImageTags">
    <vt:lpwstr/>
  </property>
</Properties>
</file>